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defaultThemeVersion="124226"/>
  <xr:revisionPtr revIDLastSave="0" documentId="13_ncr:1_{FC63DB76-78DE-46BB-AA2D-750F6F4BD789}" xr6:coauthVersionLast="47" xr6:coauthVersionMax="47" xr10:uidLastSave="{00000000-0000-0000-0000-000000000000}"/>
  <bookViews>
    <workbookView xWindow="-108" yWindow="-108" windowWidth="23256" windowHeight="12576" tabRatio="928" firstSheet="9" activeTab="10" xr2:uid="{00000000-000D-0000-FFFF-FFFF00000000}"/>
  </bookViews>
  <sheets>
    <sheet name="KATSAYILAR" sheetId="1" r:id="rId1"/>
    <sheet name="EK ÖDE. CETVELİ" sheetId="22" r:id="rId2"/>
    <sheet name="GÖSTERGELER" sheetId="21" r:id="rId3"/>
    <sheet name="TEKNİK MES. ÖĞRT." sheetId="24" r:id="rId4"/>
    <sheet name="HESAPLAMALAR" sheetId="25" r:id="rId5"/>
    <sheet name="KİŞİ BORÇLANMASI" sheetId="2" r:id="rId6"/>
    <sheet name="PERSONEL NAKİL" sheetId="53" r:id="rId7"/>
    <sheet name="MAAŞ GÜNCELLEME FORMU" sheetId="37" r:id="rId8"/>
    <sheet name="MAAŞ KESİM CEZASI" sheetId="19" r:id="rId9"/>
    <sheet name="HARCAMA TALİMATI" sheetId="29" r:id="rId10"/>
    <sheet name="BANKA AKTARMA DİLEKÇESİ" sheetId="31" r:id="rId11"/>
    <sheet name="EK DERS" sheetId="3" r:id="rId12"/>
    <sheet name="YÜKSEK LİS. EK DERS" sheetId="23" r:id="rId13"/>
    <sheet name="SINAV ÜCRETİ" sheetId="12" r:id="rId14"/>
    <sheet name="Derece Kademe Farkı 2008 Öncesi" sheetId="44" r:id="rId15"/>
    <sheet name="Derece Kademe 2008 Sonrası" sheetId="50" r:id="rId16"/>
    <sheet name="YAN ÖDEME" sheetId="15" r:id="rId17"/>
    <sheet name="BAŞÖĞRETMEN-UZMAN ÖĞRT" sheetId="4" r:id="rId18"/>
    <sheet name="EK TAZM(666)" sheetId="5" r:id="rId19"/>
    <sheet name="ÖZEL HİZMET TAZ." sheetId="11" r:id="rId20"/>
    <sheet name="SEYYANEN ZAM" sheetId="47" r:id="rId21"/>
    <sheet name="DİL TAZMİNATI" sheetId="26" r:id="rId22"/>
    <sheet name="ENGELLİ İNDİRİM" sheetId="28" r:id="rId23"/>
    <sheet name="SAĞLIK RAPORU BORDROSU" sheetId="39" r:id="rId24"/>
    <sheet name="AİLE BİLGİ FORMU" sheetId="30" r:id="rId25"/>
    <sheet name="ÇOCUK YARDIMI" sheetId="6" r:id="rId26"/>
    <sheet name="EŞ YARDIMI" sheetId="7" r:id="rId27"/>
    <sheet name="Sürekli Görev Yolluğu Tek Kişi" sheetId="9" r:id="rId28"/>
    <sheet name="Sürekli Görev Yolluğu Eş Çocuk" sheetId="46" r:id="rId29"/>
    <sheet name="Sürekli Görev Yolluğu Yarım" sheetId="45" r:id="rId30"/>
    <sheet name="EMEKLİ YOLLUĞU" sheetId="10" r:id="rId31"/>
    <sheet name="ASKER TAZMİNATI" sheetId="43" r:id="rId32"/>
    <sheet name="GEÇİCİ G.YOL." sheetId="20" r:id="rId33"/>
    <sheet name="SENDİKA ÖDEMESİ" sheetId="40" r:id="rId34"/>
    <sheet name="Dilekçe" sheetId="51" r:id="rId35"/>
    <sheet name="Tebliğ Tebellüğ" sheetId="52" r:id="rId36"/>
    <sheet name="MAHKEME ÖDEMESİ" sheetId="42" r:id="rId37"/>
    <sheet name="Engelli İndirimi" sheetId="54" r:id="rId38"/>
  </sheets>
  <externalReferences>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b" localSheetId="14">#REF!</definedName>
    <definedName name="\b" localSheetId="21">#REF!</definedName>
    <definedName name="\b" localSheetId="23">#REF!</definedName>
    <definedName name="\b" localSheetId="16">#REF!</definedName>
    <definedName name="\b" localSheetId="12">#REF!</definedName>
    <definedName name="\b">#REF!</definedName>
    <definedName name="\c" localSheetId="14">#REF!</definedName>
    <definedName name="\c" localSheetId="21">#REF!</definedName>
    <definedName name="\c" localSheetId="23">#REF!</definedName>
    <definedName name="\c" localSheetId="16">#REF!</definedName>
    <definedName name="\c" localSheetId="12">#REF!</definedName>
    <definedName name="\c">#REF!</definedName>
    <definedName name="\k" localSheetId="14">#REF!</definedName>
    <definedName name="\k" localSheetId="21">#REF!</definedName>
    <definedName name="\k" localSheetId="23">#REF!</definedName>
    <definedName name="\k" localSheetId="16">#REF!</definedName>
    <definedName name="\k" localSheetId="12">#REF!</definedName>
    <definedName name="\k">#REF!</definedName>
    <definedName name="\r" localSheetId="21">'[1]TEK BORDRO'!#REF!</definedName>
    <definedName name="\r" localSheetId="16">'[1]TEK BORDRO'!#REF!</definedName>
    <definedName name="\r" localSheetId="12">'[1]TEK BORDRO'!#REF!</definedName>
    <definedName name="\r">'[1]TEK BORDRO'!#REF!</definedName>
    <definedName name="___ver1">[2]Sayfa1!$B$6</definedName>
    <definedName name="___ver2">[2]Sayfa1!$B$7</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ver1">[3]Sayfa1!$B$6</definedName>
    <definedName name="__ver2">[3]Sayfa1!$B$7</definedName>
    <definedName name="_Key1" hidden="1">#REF!</definedName>
    <definedName name="_Order1" hidden="1">0</definedName>
    <definedName name="_Sort" hidden="1">#REF!</definedName>
    <definedName name="_ver1">[4]Sayfa1!$B$6</definedName>
    <definedName name="_ver2">[4]Sayfa1!$B$7</definedName>
    <definedName name="aa" localSheetId="14">[5]Sayfa1!$B$19</definedName>
    <definedName name="aa" localSheetId="21">[6]Sayfa1!$B$19</definedName>
    <definedName name="aa" localSheetId="23">[7]Sayfa1!$B$19</definedName>
    <definedName name="aa" localSheetId="16">[8]Sayfa1!$B$19</definedName>
    <definedName name="aa" localSheetId="12">[9]Sayfa1!$B$19</definedName>
    <definedName name="aa">[10]Sayfa1!$B$19</definedName>
    <definedName name="altb" localSheetId="21">[6]Sayfa1!$B$27</definedName>
    <definedName name="altb" localSheetId="23">[7]Sayfa1!$B$27</definedName>
    <definedName name="altb" localSheetId="16">[8]Sayfa1!$B$27</definedName>
    <definedName name="altb" localSheetId="12">[9]Sayfa1!$B$27</definedName>
    <definedName name="altb">[5]Sayfa1!$B$27</definedName>
    <definedName name="artı" localSheetId="14">[5]Sayfa1!$B$22</definedName>
    <definedName name="artı" localSheetId="21">[6]Sayfa1!$B$22</definedName>
    <definedName name="artı" localSheetId="23">[7]Sayfa1!$B$22</definedName>
    <definedName name="artı" localSheetId="16">[8]Sayfa1!$B$22</definedName>
    <definedName name="artı" localSheetId="12">[9]Sayfa1!$B$22</definedName>
    <definedName name="artı">[10]Sayfa1!$B$22</definedName>
    <definedName name="ay" localSheetId="14">[5]AMİR!$B$40</definedName>
    <definedName name="ay" localSheetId="21">[6]AMİR!$B$40</definedName>
    <definedName name="ay" localSheetId="23">[7]AMİR!$B$40</definedName>
    <definedName name="ay" localSheetId="16">[8]AMİR!$B$40</definedName>
    <definedName name="ay" localSheetId="12">[9]AMİR!$B$40</definedName>
    <definedName name="ay">[10]AMİR!$B$40</definedName>
    <definedName name="bb" localSheetId="14">[5]Sayfa1!$B$20</definedName>
    <definedName name="bb" localSheetId="21">[6]Sayfa1!$B$20</definedName>
    <definedName name="bb" localSheetId="23">[7]Sayfa1!$B$20</definedName>
    <definedName name="bb" localSheetId="16">[8]Sayfa1!$B$20</definedName>
    <definedName name="bb" localSheetId="12">[9]Sayfa1!$B$20</definedName>
    <definedName name="bb">[10]Sayfa1!$B$20</definedName>
    <definedName name="bir" localSheetId="21">[6]Sayfa1!$B$28</definedName>
    <definedName name="bir" localSheetId="23">[7]Sayfa1!$B$28</definedName>
    <definedName name="bir" localSheetId="16">[8]Sayfa1!$B$28</definedName>
    <definedName name="bir" localSheetId="12">[9]Sayfa1!$B$28</definedName>
    <definedName name="bir">[5]Sayfa1!$B$28</definedName>
    <definedName name="bira" localSheetId="21">[6]Sayfa1!$B$29</definedName>
    <definedName name="bira" localSheetId="23">[7]Sayfa1!$B$29</definedName>
    <definedName name="bira" localSheetId="16">[8]Sayfa1!$B$29</definedName>
    <definedName name="bira" localSheetId="12">[9]Sayfa1!$B$29</definedName>
    <definedName name="bira">[5]Sayfa1!$B$29</definedName>
    <definedName name="birb" localSheetId="21">[6]Sayfa1!$B$30</definedName>
    <definedName name="birb" localSheetId="23">[7]Sayfa1!$B$30</definedName>
    <definedName name="birb" localSheetId="16">[8]Sayfa1!$B$30</definedName>
    <definedName name="birb" localSheetId="12">[9]Sayfa1!$B$30</definedName>
    <definedName name="birb">[5]Sayfa1!$B$30</definedName>
    <definedName name="cc" localSheetId="21">[6]Sayfa1!$B$21</definedName>
    <definedName name="cc" localSheetId="23">[7]Sayfa1!$B$21</definedName>
    <definedName name="cc" localSheetId="16">[8]Sayfa1!$B$21</definedName>
    <definedName name="cc" localSheetId="12">[9]Sayfa1!$B$21</definedName>
    <definedName name="cc">[5]Sayfa1!$B$21</definedName>
    <definedName name="çal" localSheetId="21">[3]Sayfa1!$C$58</definedName>
    <definedName name="çal" localSheetId="23">[2]Sayfa1!$C$58</definedName>
    <definedName name="çal">[4]Sayfa1!$C$58</definedName>
    <definedName name="ço1" localSheetId="21">[3]Sayfa1!$C$60</definedName>
    <definedName name="ço1" localSheetId="23">[2]Sayfa1!$C$60</definedName>
    <definedName name="ço1">[4]Sayfa1!$C$60</definedName>
    <definedName name="ço2" localSheetId="21">[3]Sayfa1!$C$61</definedName>
    <definedName name="ço2" localSheetId="23">[2]Sayfa1!$C$61</definedName>
    <definedName name="ço2">[4]Sayfa1!$C$61</definedName>
    <definedName name="dd" localSheetId="14">[5]Sayfa1!$B$23</definedName>
    <definedName name="dd" localSheetId="21">[6]Sayfa1!$B$23</definedName>
    <definedName name="dd" localSheetId="23">[7]Sayfa1!$B$23</definedName>
    <definedName name="dd" localSheetId="16">[8]Sayfa1!$B$23</definedName>
    <definedName name="dd" localSheetId="12">[9]Sayfa1!$B$23</definedName>
    <definedName name="dd">[10]Sayfa1!$B$23</definedName>
    <definedName name="değ" localSheetId="21">[6]Sayfa1!$B$31</definedName>
    <definedName name="değ" localSheetId="23">[7]Sayfa1!$B$31</definedName>
    <definedName name="değ" localSheetId="16">[8]Sayfa1!$B$31</definedName>
    <definedName name="değ" localSheetId="12">[9]Sayfa1!$B$31</definedName>
    <definedName name="değ">[5]Sayfa1!$B$31</definedName>
    <definedName name="DENE" localSheetId="24">'[11]tahakkuk müzekkeresi_1'!#REF!</definedName>
    <definedName name="DENE">'[11]tahakkuk müzekkeresi_1'!#REF!</definedName>
    <definedName name="düş" localSheetId="21">[6]Sayfa1!$B$11</definedName>
    <definedName name="düş" localSheetId="23">[7]Sayfa1!$B$11</definedName>
    <definedName name="düş" localSheetId="16">[8]Sayfa1!$B$11</definedName>
    <definedName name="düş" localSheetId="12">[9]Sayfa1!$B$11</definedName>
    <definedName name="düş">[5]Sayfa1!$B$11</definedName>
    <definedName name="eşç" localSheetId="21">[3]Sayfa1!$C$59</definedName>
    <definedName name="eşç" localSheetId="23">[2]Sayfa1!$C$59</definedName>
    <definedName name="eşç">[4]Sayfa1!$C$59</definedName>
    <definedName name="eyük" localSheetId="21">[6]Sayfa1!$B$32</definedName>
    <definedName name="eyük" localSheetId="23">[7]Sayfa1!$B$32</definedName>
    <definedName name="eyük" localSheetId="16">[8]Sayfa1!$B$32</definedName>
    <definedName name="eyük" localSheetId="12">[9]Sayfa1!$B$32</definedName>
    <definedName name="eyük">[5]Sayfa1!$B$32</definedName>
    <definedName name="gün" localSheetId="14">[5]AMİR!$B$39</definedName>
    <definedName name="gün" localSheetId="21">[6]AMİR!$B$39</definedName>
    <definedName name="gün" localSheetId="23">[7]AMİR!$B$39</definedName>
    <definedName name="gün" localSheetId="16">[8]AMİR!$B$39</definedName>
    <definedName name="gün" localSheetId="12">[9]AMİR!$B$39</definedName>
    <definedName name="gün">[10]AMİR!$B$39</definedName>
    <definedName name="listeaylar">[12]AYLAR!$B$1:$B$12</definedName>
    <definedName name="listedonem">[12]KATSAYI!$A$2:$A$16</definedName>
    <definedName name="M">#REF!</definedName>
    <definedName name="mk" localSheetId="21">[6]Sayfa1!$B$2</definedName>
    <definedName name="mk" localSheetId="23">[7]Sayfa1!$B$2</definedName>
    <definedName name="mk" localSheetId="16">[8]Sayfa1!$B$2</definedName>
    <definedName name="mk" localSheetId="12">[9]Sayfa1!$B$2</definedName>
    <definedName name="mk">[5]Sayfa1!$B$2</definedName>
    <definedName name="müd_unvan">[13]Personel!$E$7</definedName>
    <definedName name="müdür">[13]Personel!$D$7</definedName>
    <definedName name="okul">[13]Çizelge!$T$6</definedName>
    <definedName name="üçb" localSheetId="21">[6]Sayfa1!$B$26</definedName>
    <definedName name="üçb" localSheetId="23">[7]Sayfa1!$B$26</definedName>
    <definedName name="üçb" localSheetId="16">[8]Sayfa1!$B$26</definedName>
    <definedName name="üçb" localSheetId="12">[9]Sayfa1!$B$26</definedName>
    <definedName name="üçb">[5]Sayfa1!$B$26</definedName>
    <definedName name="_xlnm.Print_Area" localSheetId="24">'AİLE BİLGİ FORMU'!$A$1:$R$36</definedName>
    <definedName name="_xlnm.Print_Area" localSheetId="17">'BAŞÖĞRETMEN-UZMAN ÖĞRT'!$B$2:$N$37</definedName>
    <definedName name="_xlnm.Print_Area" localSheetId="25">'ÇOCUK YARDIMI'!$I$2:$S$21</definedName>
    <definedName name="_xlnm.Print_Area" localSheetId="15">'Derece Kademe 2008 Sonrası'!$A$2:$Z$68</definedName>
    <definedName name="_xlnm.Print_Area" localSheetId="14">'Derece Kademe Farkı 2008 Öncesi'!$I$2:$AN$67,'Derece Kademe Farkı 2008 Öncesi'!$E$4</definedName>
    <definedName name="_xlnm.Print_Area" localSheetId="21">'DİL TAZMİNATI'!$A$2:$N$18</definedName>
    <definedName name="_xlnm.Print_Area" localSheetId="22">'ENGELLİ İNDİRİM'!$A$1:$P$28</definedName>
    <definedName name="_xlnm.Print_Area" localSheetId="26">'EŞ YARDIMI'!$I$1:$S$22</definedName>
    <definedName name="_xlnm.Print_Area" localSheetId="32">'GEÇİCİ G.YOL.'!$A$3:$O$45</definedName>
    <definedName name="_xlnm.Print_Area" localSheetId="9">'HARCAMA TALİMATI'!$B$2:$N$34</definedName>
    <definedName name="_xlnm.Print_Area" localSheetId="4">HESAPLAMALAR!$A$1:$M$65</definedName>
    <definedName name="_xlnm.Print_Area" localSheetId="5">'KİŞİ BORÇLANMASI'!$A$1:$D$54</definedName>
    <definedName name="_xlnm.Print_Area" localSheetId="8">'MAAŞ KESİM CEZASI'!$A$1:$C$57</definedName>
    <definedName name="_xlnm.Print_Area" localSheetId="6">'PERSONEL NAKİL'!$A$1:$K$35</definedName>
    <definedName name="_xlnm.Print_Area" localSheetId="23">'SAĞLIK RAPORU BORDROSU'!$A$1:$P$14</definedName>
    <definedName name="_xlnm.Print_Area" localSheetId="33">'SENDİKA ÖDEMESİ'!$B$2:$J$15</definedName>
    <definedName name="_xlnm.Print_Area" localSheetId="13">'SINAV ÜCRETİ'!$A$1:$M$20</definedName>
    <definedName name="_xlnm.Print_Area" localSheetId="28">'Sürekli Görev Yolluğu Eş Çocuk'!$B$2:$U$45</definedName>
    <definedName name="_xlnm.Print_Area" localSheetId="27">'Sürekli Görev Yolluğu Tek Kişi'!$B$2:$U$45</definedName>
    <definedName name="_xlnm.Print_Area" localSheetId="29">'Sürekli Görev Yolluğu Yarım'!$B$2:$U$45</definedName>
    <definedName name="_xlnm.Print_Area" localSheetId="16">'YAN ÖDEME'!$I$1:$AA$53</definedName>
    <definedName name="_xlnm.Print_Area" localSheetId="12">'YÜKSEK LİS. EK DERS'!$A$1:$N$27</definedName>
    <definedName name="yö" localSheetId="21">[6]Sayfa1!$B$3</definedName>
    <definedName name="yö" localSheetId="23">[7]Sayfa1!$B$3</definedName>
    <definedName name="yö" localSheetId="16">[8]Sayfa1!$B$3</definedName>
    <definedName name="yö" localSheetId="12">[9]Sayfa1!$B$3</definedName>
    <definedName name="yö">[5]Sayfa1!$B$3</definedName>
    <definedName name="yük" localSheetId="21">[6]Sayfa1!$B$12</definedName>
    <definedName name="yük" localSheetId="23">[7]Sayfa1!$B$12</definedName>
    <definedName name="yük" localSheetId="16">[8]Sayfa1!$B$12</definedName>
    <definedName name="yük" localSheetId="12">[9]Sayfa1!$B$12</definedName>
    <definedName name="yük">[5]Sayfa1!$B$12</definedName>
    <definedName name="Z_18894D89_37A1_485F_B1DE_2DF77709C38B_.wvu.Cols" localSheetId="21" hidden="1">'DİL TAZMİNATI'!$T:$T</definedName>
    <definedName name="Z_18894D89_37A1_485F_B1DE_2DF77709C38B_.wvu.Cols" localSheetId="23" hidden="1">'SAĞLIK RAPORU BORDROSU'!$V:$V</definedName>
    <definedName name="Z_18894D89_37A1_485F_B1DE_2DF77709C38B_.wvu.Cols" localSheetId="12" hidden="1">'YÜKSEK LİS. EK DERS'!$T:$T</definedName>
    <definedName name="Z_18894D89_37A1_485F_B1DE_2DF77709C38B_.wvu.PrintArea" localSheetId="21" hidden="1">'DİL TAZMİNATI'!$A$2:$N$16</definedName>
    <definedName name="Z_18894D89_37A1_485F_B1DE_2DF77709C38B_.wvu.PrintArea" localSheetId="23" hidden="1">'SAĞLIK RAPORU BORDROSU'!$A$1:$P$14</definedName>
    <definedName name="Z_18894D89_37A1_485F_B1DE_2DF77709C38B_.wvu.PrintArea" localSheetId="12" hidden="1">'YÜKSEK LİS. EK DERS'!$A$1:$N$27</definedName>
  </definedNames>
  <calcPr calcId="181029"/>
</workbook>
</file>

<file path=xl/calcChain.xml><?xml version="1.0" encoding="utf-8"?>
<calcChain xmlns="http://schemas.openxmlformats.org/spreadsheetml/2006/main">
  <c r="O10" i="6" l="1"/>
  <c r="O9" i="6"/>
  <c r="O8" i="6"/>
  <c r="H7" i="23"/>
  <c r="I7" i="23"/>
  <c r="J7" i="23" s="1"/>
  <c r="K7" i="23" s="1"/>
  <c r="H8" i="23"/>
  <c r="I8" i="23"/>
  <c r="J8" i="23" s="1"/>
  <c r="K8" i="23" s="1"/>
  <c r="H9" i="23"/>
  <c r="I9" i="23"/>
  <c r="J9" i="23" s="1"/>
  <c r="K9" i="23" s="1"/>
  <c r="H10" i="23"/>
  <c r="J10" i="23" s="1"/>
  <c r="K10" i="23" s="1"/>
  <c r="I10" i="23"/>
  <c r="H11" i="23"/>
  <c r="I11" i="23"/>
  <c r="H12" i="23"/>
  <c r="I12" i="23"/>
  <c r="J12" i="23"/>
  <c r="H13" i="23"/>
  <c r="I13" i="23"/>
  <c r="J13" i="23" s="1"/>
  <c r="K13" i="23" s="1"/>
  <c r="H14" i="23"/>
  <c r="I14" i="23"/>
  <c r="J14" i="23"/>
  <c r="K14" i="23" s="1"/>
  <c r="H15" i="23"/>
  <c r="I15" i="23"/>
  <c r="J15" i="23" s="1"/>
  <c r="K15" i="23" s="1"/>
  <c r="H16" i="23"/>
  <c r="J16" i="23" s="1"/>
  <c r="K16" i="23" s="1"/>
  <c r="I16" i="23"/>
  <c r="H17" i="23"/>
  <c r="I17" i="23"/>
  <c r="H18" i="23"/>
  <c r="I18" i="23"/>
  <c r="J18" i="23" s="1"/>
  <c r="H19" i="23"/>
  <c r="I19" i="23"/>
  <c r="J19" i="23" s="1"/>
  <c r="V7" i="3"/>
  <c r="V8" i="3"/>
  <c r="V9" i="3"/>
  <c r="V10" i="3"/>
  <c r="V11" i="3"/>
  <c r="V12" i="3"/>
  <c r="V13" i="3"/>
  <c r="V14" i="3"/>
  <c r="V15" i="3"/>
  <c r="V16" i="3"/>
  <c r="V17" i="3"/>
  <c r="T7" i="3"/>
  <c r="T8" i="3"/>
  <c r="T9" i="3"/>
  <c r="T10" i="3"/>
  <c r="T11" i="3"/>
  <c r="T12" i="3"/>
  <c r="T13" i="3"/>
  <c r="T14" i="3"/>
  <c r="T15" i="3"/>
  <c r="T16" i="3"/>
  <c r="T17" i="3"/>
  <c r="R7" i="3"/>
  <c r="R8" i="3"/>
  <c r="R9" i="3"/>
  <c r="R10" i="3"/>
  <c r="R11" i="3"/>
  <c r="R12" i="3"/>
  <c r="R13" i="3"/>
  <c r="R14" i="3"/>
  <c r="R15" i="3"/>
  <c r="R16" i="3"/>
  <c r="R17" i="3"/>
  <c r="P7" i="3"/>
  <c r="P8" i="3"/>
  <c r="P9" i="3"/>
  <c r="P10" i="3"/>
  <c r="P11" i="3"/>
  <c r="P12" i="3"/>
  <c r="P13" i="3"/>
  <c r="P14" i="3"/>
  <c r="P15" i="3"/>
  <c r="P16" i="3"/>
  <c r="P17" i="3"/>
  <c r="N7" i="3"/>
  <c r="N8" i="3"/>
  <c r="N9" i="3"/>
  <c r="N10" i="3"/>
  <c r="N11" i="3"/>
  <c r="N12" i="3"/>
  <c r="N13" i="3"/>
  <c r="N14" i="3"/>
  <c r="N15" i="3"/>
  <c r="N16" i="3"/>
  <c r="N17" i="3"/>
  <c r="L7" i="3"/>
  <c r="L8" i="3"/>
  <c r="L9" i="3"/>
  <c r="L10" i="3"/>
  <c r="L11" i="3"/>
  <c r="L12" i="3"/>
  <c r="L13" i="3"/>
  <c r="L14" i="3"/>
  <c r="L15" i="3"/>
  <c r="L16" i="3"/>
  <c r="L17" i="3"/>
  <c r="J7" i="3"/>
  <c r="J18" i="3" s="1"/>
  <c r="J8" i="3"/>
  <c r="J9" i="3"/>
  <c r="J10" i="3"/>
  <c r="J11" i="3"/>
  <c r="J12" i="3"/>
  <c r="J13" i="3"/>
  <c r="J14" i="3"/>
  <c r="J15" i="3"/>
  <c r="J16" i="3"/>
  <c r="J17" i="3"/>
  <c r="H29" i="4"/>
  <c r="I29" i="4" s="1"/>
  <c r="H28" i="4"/>
  <c r="K28" i="4" s="1"/>
  <c r="L28" i="4" s="1"/>
  <c r="H27" i="4"/>
  <c r="H26" i="4"/>
  <c r="I26" i="4" s="1"/>
  <c r="I27" i="4"/>
  <c r="M27" i="4" s="1"/>
  <c r="K27" i="4"/>
  <c r="L27" i="4" s="1"/>
  <c r="H25" i="4"/>
  <c r="H24" i="4"/>
  <c r="K24" i="4" s="1"/>
  <c r="L24" i="4" s="1"/>
  <c r="H23" i="4"/>
  <c r="K23" i="4" s="1"/>
  <c r="L23" i="4" s="1"/>
  <c r="H22" i="4"/>
  <c r="K22" i="4" s="1"/>
  <c r="L22" i="4" s="1"/>
  <c r="H21" i="4"/>
  <c r="I21" i="4" s="1"/>
  <c r="H20" i="4"/>
  <c r="K20" i="4" s="1"/>
  <c r="L20" i="4" s="1"/>
  <c r="H19" i="4"/>
  <c r="H18" i="4"/>
  <c r="I18" i="4" s="1"/>
  <c r="H17" i="4"/>
  <c r="I17" i="4" s="1"/>
  <c r="H16" i="4"/>
  <c r="I16" i="4" s="1"/>
  <c r="H15" i="4"/>
  <c r="K15" i="4" s="1"/>
  <c r="L15" i="4" s="1"/>
  <c r="H14" i="4"/>
  <c r="K14" i="4" s="1"/>
  <c r="L14" i="4" s="1"/>
  <c r="H13" i="4"/>
  <c r="I13" i="4" s="1"/>
  <c r="H12" i="4"/>
  <c r="K12" i="4" s="1"/>
  <c r="L12" i="4" s="1"/>
  <c r="H11" i="4"/>
  <c r="K11" i="4" s="1"/>
  <c r="L11" i="4" s="1"/>
  <c r="H10" i="4"/>
  <c r="I10" i="4" s="1"/>
  <c r="H9" i="4"/>
  <c r="I9" i="4" s="1"/>
  <c r="H8" i="4"/>
  <c r="I8" i="4" s="1"/>
  <c r="H7" i="4"/>
  <c r="I7" i="4" s="1"/>
  <c r="I12" i="4"/>
  <c r="K13" i="4"/>
  <c r="L13" i="4"/>
  <c r="K18" i="4"/>
  <c r="L18" i="4" s="1"/>
  <c r="I19" i="4"/>
  <c r="M19" i="4" s="1"/>
  <c r="K19" i="4"/>
  <c r="L19" i="4" s="1"/>
  <c r="I25" i="4"/>
  <c r="K25" i="4"/>
  <c r="L25" i="4" s="1"/>
  <c r="H17" i="3"/>
  <c r="H16" i="3"/>
  <c r="W16" i="3" s="1"/>
  <c r="H15" i="3"/>
  <c r="H14" i="3"/>
  <c r="H13" i="3"/>
  <c r="H12" i="3"/>
  <c r="H11" i="3"/>
  <c r="H10" i="3"/>
  <c r="W10" i="3" s="1"/>
  <c r="Y10" i="3" s="1"/>
  <c r="H9" i="3"/>
  <c r="H8" i="3"/>
  <c r="H7" i="3"/>
  <c r="B3" i="54"/>
  <c r="D3" i="54" s="1"/>
  <c r="G3" i="54"/>
  <c r="W54" i="50"/>
  <c r="W49" i="50"/>
  <c r="W50" i="50"/>
  <c r="W51" i="50"/>
  <c r="W52" i="50"/>
  <c r="W53" i="50"/>
  <c r="W43" i="50"/>
  <c r="W44" i="50"/>
  <c r="W45" i="50"/>
  <c r="W46" i="50"/>
  <c r="W47" i="50"/>
  <c r="W42" i="50"/>
  <c r="W37" i="50"/>
  <c r="W38" i="50"/>
  <c r="W39" i="50"/>
  <c r="W40" i="50"/>
  <c r="W41" i="50"/>
  <c r="W31" i="50"/>
  <c r="W32" i="50"/>
  <c r="W33" i="50"/>
  <c r="W34" i="50"/>
  <c r="W35" i="50"/>
  <c r="W30" i="50"/>
  <c r="W25" i="50"/>
  <c r="W26" i="50"/>
  <c r="W27" i="50"/>
  <c r="W28" i="50"/>
  <c r="W29" i="50"/>
  <c r="W19" i="50"/>
  <c r="W20" i="50"/>
  <c r="W21" i="50"/>
  <c r="W22" i="50"/>
  <c r="W23" i="50"/>
  <c r="W13" i="50"/>
  <c r="W14" i="50"/>
  <c r="W15" i="50"/>
  <c r="W16" i="50"/>
  <c r="W17" i="50"/>
  <c r="W7" i="50"/>
  <c r="W8" i="50"/>
  <c r="W9" i="50"/>
  <c r="W10" i="50"/>
  <c r="W11" i="50"/>
  <c r="B6" i="2"/>
  <c r="O49" i="50"/>
  <c r="O48" i="50"/>
  <c r="O47" i="50"/>
  <c r="O46" i="50"/>
  <c r="O45" i="50"/>
  <c r="O44" i="50"/>
  <c r="O43" i="50"/>
  <c r="O42" i="50"/>
  <c r="O41" i="50"/>
  <c r="O40" i="50"/>
  <c r="O39" i="50"/>
  <c r="O38" i="50"/>
  <c r="O37" i="50"/>
  <c r="O36" i="50"/>
  <c r="O35" i="50"/>
  <c r="O34" i="50"/>
  <c r="O33" i="50"/>
  <c r="O32" i="50"/>
  <c r="O31" i="50"/>
  <c r="O30" i="50"/>
  <c r="O50" i="50"/>
  <c r="O51" i="50"/>
  <c r="O52" i="50"/>
  <c r="O53" i="50"/>
  <c r="O54" i="50"/>
  <c r="M30" i="50"/>
  <c r="N30" i="50"/>
  <c r="P30" i="50" s="1"/>
  <c r="M31" i="50"/>
  <c r="N31" i="50"/>
  <c r="U31" i="50" s="1"/>
  <c r="M32" i="50"/>
  <c r="N32" i="50"/>
  <c r="U32" i="50" s="1"/>
  <c r="M33" i="50"/>
  <c r="N33" i="50"/>
  <c r="P33" i="50" s="1"/>
  <c r="M34" i="50"/>
  <c r="N34" i="50"/>
  <c r="U34" i="50" s="1"/>
  <c r="Q34" i="50"/>
  <c r="T34" i="50" s="1"/>
  <c r="M35" i="50"/>
  <c r="N35" i="50"/>
  <c r="U35" i="50" s="1"/>
  <c r="M36" i="50"/>
  <c r="N36" i="50"/>
  <c r="P36" i="50" s="1"/>
  <c r="U36" i="50"/>
  <c r="W36" i="50"/>
  <c r="M37" i="50"/>
  <c r="N37" i="50"/>
  <c r="U37" i="50" s="1"/>
  <c r="Q37" i="50"/>
  <c r="T37" i="50" s="1"/>
  <c r="M38" i="50"/>
  <c r="N38" i="50"/>
  <c r="U38" i="50" s="1"/>
  <c r="M39" i="50"/>
  <c r="N39" i="50"/>
  <c r="P39" i="50" s="1"/>
  <c r="U39" i="50"/>
  <c r="M40" i="50"/>
  <c r="N40" i="50"/>
  <c r="U40" i="50" s="1"/>
  <c r="M41" i="50"/>
  <c r="N41" i="50"/>
  <c r="U41" i="50" s="1"/>
  <c r="M42" i="50"/>
  <c r="N42" i="50"/>
  <c r="P42" i="50" s="1"/>
  <c r="U42" i="50"/>
  <c r="M43" i="50"/>
  <c r="N43" i="50"/>
  <c r="U43" i="50" s="1"/>
  <c r="Q43" i="50"/>
  <c r="T43" i="50" s="1"/>
  <c r="M44" i="50"/>
  <c r="N44" i="50"/>
  <c r="U44" i="50" s="1"/>
  <c r="M45" i="50"/>
  <c r="N45" i="50"/>
  <c r="P45" i="50" s="1"/>
  <c r="U45" i="50"/>
  <c r="M46" i="50"/>
  <c r="N46" i="50"/>
  <c r="U46" i="50" s="1"/>
  <c r="M47" i="50"/>
  <c r="N47" i="50"/>
  <c r="U47" i="50" s="1"/>
  <c r="M48" i="50"/>
  <c r="N48" i="50"/>
  <c r="P48" i="50" s="1"/>
  <c r="U48" i="50"/>
  <c r="W48" i="50"/>
  <c r="M49" i="50"/>
  <c r="N49" i="50"/>
  <c r="U49" i="50" s="1"/>
  <c r="Q49" i="50"/>
  <c r="T49" i="50" s="1"/>
  <c r="M50" i="50"/>
  <c r="N50" i="50"/>
  <c r="U50" i="50" s="1"/>
  <c r="M51" i="50"/>
  <c r="N51" i="50"/>
  <c r="P51" i="50" s="1"/>
  <c r="U51" i="50"/>
  <c r="M52" i="50"/>
  <c r="N52" i="50"/>
  <c r="U52" i="50" s="1"/>
  <c r="Q52" i="50"/>
  <c r="T52" i="50" s="1"/>
  <c r="M53" i="50"/>
  <c r="N53" i="50"/>
  <c r="U53" i="50" s="1"/>
  <c r="M54" i="50"/>
  <c r="N54" i="50"/>
  <c r="P54" i="50" s="1"/>
  <c r="U54" i="50"/>
  <c r="F3" i="54"/>
  <c r="K18" i="23" l="1"/>
  <c r="L18" i="23"/>
  <c r="J17" i="23"/>
  <c r="L12" i="23"/>
  <c r="M12" i="23" s="1"/>
  <c r="N12" i="23" s="1"/>
  <c r="K12" i="23"/>
  <c r="J11" i="23"/>
  <c r="K11" i="23" s="1"/>
  <c r="L15" i="23"/>
  <c r="K19" i="23"/>
  <c r="L19" i="23"/>
  <c r="L17" i="23"/>
  <c r="K17" i="23"/>
  <c r="L10" i="23"/>
  <c r="L16" i="23"/>
  <c r="L13" i="23"/>
  <c r="M13" i="23" s="1"/>
  <c r="N13" i="23" s="1"/>
  <c r="L9" i="23"/>
  <c r="L14" i="23"/>
  <c r="L8" i="23"/>
  <c r="M8" i="23" s="1"/>
  <c r="N8" i="23" s="1"/>
  <c r="L7" i="23"/>
  <c r="M7" i="23" s="1"/>
  <c r="N7" i="23" s="1"/>
  <c r="W11" i="3"/>
  <c r="X11" i="3" s="1"/>
  <c r="W7" i="3"/>
  <c r="X7" i="3" s="1"/>
  <c r="W8" i="3"/>
  <c r="X8" i="3" s="1"/>
  <c r="W14" i="3"/>
  <c r="X14" i="3" s="1"/>
  <c r="W9" i="3"/>
  <c r="Y9" i="3" s="1"/>
  <c r="W17" i="3"/>
  <c r="X17" i="3" s="1"/>
  <c r="W12" i="3"/>
  <c r="X12" i="3" s="1"/>
  <c r="W15" i="3"/>
  <c r="X15" i="3" s="1"/>
  <c r="W13" i="3"/>
  <c r="X13" i="3" s="1"/>
  <c r="Y16" i="3"/>
  <c r="X16" i="3"/>
  <c r="I28" i="4"/>
  <c r="M28" i="4" s="1"/>
  <c r="M26" i="4"/>
  <c r="K26" i="4"/>
  <c r="L26" i="4" s="1"/>
  <c r="K29" i="4"/>
  <c r="L29" i="4" s="1"/>
  <c r="M29" i="4" s="1"/>
  <c r="M12" i="4"/>
  <c r="I24" i="4"/>
  <c r="M24" i="4"/>
  <c r="M18" i="4"/>
  <c r="M13" i="4"/>
  <c r="M25" i="4"/>
  <c r="I23" i="4"/>
  <c r="M23" i="4" s="1"/>
  <c r="I22" i="4"/>
  <c r="M22" i="4" s="1"/>
  <c r="K21" i="4"/>
  <c r="L21" i="4" s="1"/>
  <c r="M21" i="4" s="1"/>
  <c r="I20" i="4"/>
  <c r="M20" i="4" s="1"/>
  <c r="K17" i="4"/>
  <c r="L17" i="4" s="1"/>
  <c r="M17" i="4" s="1"/>
  <c r="K16" i="4"/>
  <c r="L16" i="4" s="1"/>
  <c r="M16" i="4" s="1"/>
  <c r="I15" i="4"/>
  <c r="M15" i="4" s="1"/>
  <c r="I14" i="4"/>
  <c r="I11" i="4"/>
  <c r="K10" i="4"/>
  <c r="L10" i="4" s="1"/>
  <c r="M10" i="4" s="1"/>
  <c r="K9" i="4"/>
  <c r="L9" i="4" s="1"/>
  <c r="M9" i="4" s="1"/>
  <c r="K8" i="4"/>
  <c r="L8" i="4" s="1"/>
  <c r="M8" i="4" s="1"/>
  <c r="K7" i="4"/>
  <c r="L7" i="4" s="1"/>
  <c r="M7" i="4" s="1"/>
  <c r="M14" i="4"/>
  <c r="M11" i="4"/>
  <c r="Y11" i="3"/>
  <c r="Z11" i="3" s="1"/>
  <c r="AA11" i="3" s="1"/>
  <c r="X10" i="3"/>
  <c r="Z10" i="3" s="1"/>
  <c r="AA10" i="3" s="1"/>
  <c r="Y8" i="3"/>
  <c r="Z8" i="3" s="1"/>
  <c r="AA8" i="3" s="1"/>
  <c r="Q46" i="50"/>
  <c r="T46" i="50" s="1"/>
  <c r="Q40" i="50"/>
  <c r="T40" i="50" s="1"/>
  <c r="U33" i="50"/>
  <c r="Q31" i="50"/>
  <c r="T31" i="50" s="1"/>
  <c r="U30" i="50"/>
  <c r="P52" i="50"/>
  <c r="S52" i="50" s="1"/>
  <c r="P46" i="50"/>
  <c r="S46" i="50" s="1"/>
  <c r="P43" i="50"/>
  <c r="S43" i="50" s="1"/>
  <c r="Y43" i="50" s="1"/>
  <c r="P40" i="50"/>
  <c r="S40" i="50" s="1"/>
  <c r="P34" i="50"/>
  <c r="S34" i="50" s="1"/>
  <c r="Y34" i="50" s="1"/>
  <c r="P31" i="50"/>
  <c r="S31" i="50" s="1"/>
  <c r="P49" i="50"/>
  <c r="S49" i="50" s="1"/>
  <c r="P37" i="50"/>
  <c r="S37" i="50" s="1"/>
  <c r="Y37" i="50" s="1"/>
  <c r="Q54" i="50"/>
  <c r="T54" i="50" s="1"/>
  <c r="X52" i="50"/>
  <c r="Y52" i="50" s="1"/>
  <c r="Q51" i="50"/>
  <c r="T51" i="50" s="1"/>
  <c r="X49" i="50"/>
  <c r="Y49" i="50" s="1"/>
  <c r="Z49" i="50" s="1"/>
  <c r="Q48" i="50"/>
  <c r="T48" i="50" s="1"/>
  <c r="X46" i="50"/>
  <c r="Q45" i="50"/>
  <c r="T45" i="50" s="1"/>
  <c r="X43" i="50"/>
  <c r="Q42" i="50"/>
  <c r="T42" i="50" s="1"/>
  <c r="X40" i="50"/>
  <c r="Q39" i="50"/>
  <c r="T39" i="50" s="1"/>
  <c r="X37" i="50"/>
  <c r="Q36" i="50"/>
  <c r="T36" i="50" s="1"/>
  <c r="X34" i="50"/>
  <c r="Q33" i="50"/>
  <c r="T33" i="50" s="1"/>
  <c r="X31" i="50"/>
  <c r="Q30" i="50"/>
  <c r="T30" i="50" s="1"/>
  <c r="V52" i="50"/>
  <c r="V49" i="50"/>
  <c r="R49" i="50"/>
  <c r="V46" i="50"/>
  <c r="V43" i="50"/>
  <c r="R43" i="50"/>
  <c r="V40" i="50"/>
  <c r="V37" i="50"/>
  <c r="V34" i="50"/>
  <c r="V31" i="50"/>
  <c r="X54" i="50"/>
  <c r="X51" i="50"/>
  <c r="X48" i="50"/>
  <c r="X45" i="50"/>
  <c r="X42" i="50"/>
  <c r="X39" i="50"/>
  <c r="X36" i="50"/>
  <c r="X33" i="50"/>
  <c r="X30" i="50"/>
  <c r="S54" i="50"/>
  <c r="S51" i="50"/>
  <c r="R51" i="50"/>
  <c r="S48" i="50"/>
  <c r="S45" i="50"/>
  <c r="R45" i="50"/>
  <c r="S42" i="50"/>
  <c r="S39" i="50"/>
  <c r="S36" i="50"/>
  <c r="R36" i="50"/>
  <c r="S33" i="50"/>
  <c r="R33" i="50"/>
  <c r="S30" i="50"/>
  <c r="V54" i="50"/>
  <c r="X53" i="50"/>
  <c r="V51" i="50"/>
  <c r="X50" i="50"/>
  <c r="V48" i="50"/>
  <c r="X47" i="50"/>
  <c r="V45" i="50"/>
  <c r="X44" i="50"/>
  <c r="V42" i="50"/>
  <c r="X41" i="50"/>
  <c r="V39" i="50"/>
  <c r="X38" i="50"/>
  <c r="V36" i="50"/>
  <c r="X35" i="50"/>
  <c r="V33" i="50"/>
  <c r="X32" i="50"/>
  <c r="V30" i="50"/>
  <c r="Q50" i="50"/>
  <c r="T50" i="50" s="1"/>
  <c r="Q44" i="50"/>
  <c r="T44" i="50" s="1"/>
  <c r="Q41" i="50"/>
  <c r="T41" i="50" s="1"/>
  <c r="Q38" i="50"/>
  <c r="T38" i="50" s="1"/>
  <c r="Q35" i="50"/>
  <c r="T35" i="50" s="1"/>
  <c r="Q32" i="50"/>
  <c r="T32" i="50" s="1"/>
  <c r="Q53" i="50"/>
  <c r="T53" i="50" s="1"/>
  <c r="Q47" i="50"/>
  <c r="T47" i="50" s="1"/>
  <c r="V53" i="50"/>
  <c r="P53" i="50"/>
  <c r="S53" i="50" s="1"/>
  <c r="Y53" i="50" s="1"/>
  <c r="V50" i="50"/>
  <c r="P50" i="50"/>
  <c r="S50" i="50" s="1"/>
  <c r="V47" i="50"/>
  <c r="P47" i="50"/>
  <c r="S47" i="50" s="1"/>
  <c r="V44" i="50"/>
  <c r="P44" i="50"/>
  <c r="S44" i="50" s="1"/>
  <c r="Y44" i="50" s="1"/>
  <c r="V41" i="50"/>
  <c r="P41" i="50"/>
  <c r="S41" i="50" s="1"/>
  <c r="V38" i="50"/>
  <c r="P38" i="50"/>
  <c r="S38" i="50" s="1"/>
  <c r="Y38" i="50" s="1"/>
  <c r="V35" i="50"/>
  <c r="P35" i="50"/>
  <c r="S35" i="50" s="1"/>
  <c r="Y35" i="50" s="1"/>
  <c r="V32" i="50"/>
  <c r="P32" i="50"/>
  <c r="S32" i="50" s="1"/>
  <c r="H3" i="54"/>
  <c r="H10" i="12"/>
  <c r="H8" i="12"/>
  <c r="H7" i="12"/>
  <c r="O55" i="50"/>
  <c r="O29" i="50"/>
  <c r="O28" i="50"/>
  <c r="O27" i="50"/>
  <c r="O26" i="50"/>
  <c r="O25" i="50"/>
  <c r="O24" i="50"/>
  <c r="O23" i="50"/>
  <c r="O22" i="50"/>
  <c r="O21" i="50"/>
  <c r="O20" i="50"/>
  <c r="O19" i="50"/>
  <c r="O18" i="50"/>
  <c r="O17" i="50"/>
  <c r="O16" i="50"/>
  <c r="O15" i="50"/>
  <c r="O14" i="50"/>
  <c r="O13" i="50"/>
  <c r="O12" i="50"/>
  <c r="O11" i="50"/>
  <c r="O10" i="50"/>
  <c r="O9" i="50"/>
  <c r="O8" i="50"/>
  <c r="O7" i="50"/>
  <c r="M55" i="50"/>
  <c r="M29" i="50"/>
  <c r="M28" i="50"/>
  <c r="M27" i="50"/>
  <c r="M26" i="50"/>
  <c r="M25" i="50"/>
  <c r="M24" i="50"/>
  <c r="M23" i="50"/>
  <c r="M22" i="50"/>
  <c r="M21" i="50"/>
  <c r="M20" i="50"/>
  <c r="M19" i="50"/>
  <c r="M18" i="50"/>
  <c r="M17" i="50"/>
  <c r="M16" i="50"/>
  <c r="M15" i="50"/>
  <c r="M14" i="50"/>
  <c r="M13" i="50"/>
  <c r="M12" i="50"/>
  <c r="M11" i="50"/>
  <c r="M10" i="50"/>
  <c r="M9" i="50"/>
  <c r="M8" i="50"/>
  <c r="M7" i="50"/>
  <c r="N14" i="50"/>
  <c r="U14" i="50" s="1"/>
  <c r="N15" i="50"/>
  <c r="Q15" i="50" s="1"/>
  <c r="T15" i="50" s="1"/>
  <c r="N16" i="50"/>
  <c r="U16" i="50" s="1"/>
  <c r="N17" i="50"/>
  <c r="Q17" i="50" s="1"/>
  <c r="T17" i="50" s="1"/>
  <c r="N18" i="50"/>
  <c r="Q18" i="50" s="1"/>
  <c r="T18" i="50" s="1"/>
  <c r="N19" i="50"/>
  <c r="U19" i="50" s="1"/>
  <c r="N20" i="50"/>
  <c r="Q20" i="50" s="1"/>
  <c r="T20" i="50" s="1"/>
  <c r="N21" i="50"/>
  <c r="Q21" i="50" s="1"/>
  <c r="T21" i="50" s="1"/>
  <c r="N22" i="50"/>
  <c r="U22" i="50" s="1"/>
  <c r="N23" i="50"/>
  <c r="Q23" i="50" s="1"/>
  <c r="T23" i="50" s="1"/>
  <c r="N24" i="50"/>
  <c r="Q24" i="50" s="1"/>
  <c r="T24" i="50" s="1"/>
  <c r="N25" i="50"/>
  <c r="U25" i="50" s="1"/>
  <c r="N26" i="50"/>
  <c r="Q26" i="50" s="1"/>
  <c r="T26" i="50" s="1"/>
  <c r="N27" i="50"/>
  <c r="Q27" i="50" s="1"/>
  <c r="T27" i="50" s="1"/>
  <c r="N28" i="50"/>
  <c r="U28" i="50" s="1"/>
  <c r="N29" i="50"/>
  <c r="Q29" i="50" s="1"/>
  <c r="T29" i="50" s="1"/>
  <c r="D21" i="15"/>
  <c r="D22" i="15"/>
  <c r="D23" i="15"/>
  <c r="D24" i="15"/>
  <c r="D25" i="15"/>
  <c r="D26" i="15"/>
  <c r="D27" i="15"/>
  <c r="D28" i="15"/>
  <c r="D29" i="15"/>
  <c r="D30" i="15"/>
  <c r="D31" i="15"/>
  <c r="D32" i="15"/>
  <c r="D33" i="15"/>
  <c r="D34" i="15"/>
  <c r="D35" i="15"/>
  <c r="D36" i="15"/>
  <c r="D37" i="15"/>
  <c r="D38" i="15"/>
  <c r="D39" i="15"/>
  <c r="D40" i="15"/>
  <c r="O12" i="6"/>
  <c r="P12" i="6" s="1"/>
  <c r="O11" i="6"/>
  <c r="P11" i="6" s="1"/>
  <c r="S11" i="6" s="1"/>
  <c r="P9" i="6"/>
  <c r="S9" i="6" s="1"/>
  <c r="P10" i="6"/>
  <c r="S10" i="6" s="1"/>
  <c r="R9" i="6"/>
  <c r="R10" i="6"/>
  <c r="R11" i="6"/>
  <c r="R12" i="6"/>
  <c r="W42" i="15"/>
  <c r="W7" i="15"/>
  <c r="W8" i="15"/>
  <c r="W9" i="15"/>
  <c r="W10" i="15"/>
  <c r="W11" i="15"/>
  <c r="W6" i="15"/>
  <c r="Y6" i="15" s="1"/>
  <c r="A6" i="15"/>
  <c r="D6" i="15"/>
  <c r="R6" i="15"/>
  <c r="S6" i="15"/>
  <c r="T6" i="15"/>
  <c r="U6" i="15"/>
  <c r="X6" i="15"/>
  <c r="A7" i="15"/>
  <c r="D7" i="15"/>
  <c r="R7" i="15"/>
  <c r="S7" i="15" s="1"/>
  <c r="T7" i="15" s="1"/>
  <c r="A8" i="15"/>
  <c r="D8" i="15"/>
  <c r="R8" i="15"/>
  <c r="S8" i="15"/>
  <c r="T8" i="15"/>
  <c r="U8" i="15"/>
  <c r="A9" i="15"/>
  <c r="D9" i="15"/>
  <c r="R9" i="15"/>
  <c r="S9" i="15" s="1"/>
  <c r="T9" i="15" s="1"/>
  <c r="A10" i="15"/>
  <c r="D10" i="15"/>
  <c r="R10" i="15"/>
  <c r="S10" i="15"/>
  <c r="T10" i="15" s="1"/>
  <c r="A11" i="15"/>
  <c r="D11" i="15"/>
  <c r="R11" i="15"/>
  <c r="S11" i="15"/>
  <c r="T11" i="15"/>
  <c r="U11" i="15"/>
  <c r="R40" i="15"/>
  <c r="S40" i="15"/>
  <c r="T40" i="15" s="1"/>
  <c r="U40" i="15" s="1"/>
  <c r="A41" i="15"/>
  <c r="D41" i="15"/>
  <c r="R41" i="15"/>
  <c r="S41" i="15"/>
  <c r="T41" i="15"/>
  <c r="U41" i="15" s="1"/>
  <c r="R42" i="15"/>
  <c r="S42" i="15"/>
  <c r="T42" i="15"/>
  <c r="U42" i="15" s="1"/>
  <c r="V43" i="15"/>
  <c r="O8" i="7"/>
  <c r="P8" i="7" s="1"/>
  <c r="R8" i="7"/>
  <c r="O9" i="7"/>
  <c r="P9" i="7"/>
  <c r="R9" i="7"/>
  <c r="Q10" i="7"/>
  <c r="R12" i="15"/>
  <c r="R13" i="15"/>
  <c r="S13" i="15" s="1"/>
  <c r="T13" i="15" s="1"/>
  <c r="R14" i="15"/>
  <c r="S14" i="15" s="1"/>
  <c r="T14" i="15" s="1"/>
  <c r="R15" i="15"/>
  <c r="S15" i="15" s="1"/>
  <c r="T15" i="15" s="1"/>
  <c r="R16" i="15"/>
  <c r="S16" i="15" s="1"/>
  <c r="T16" i="15" s="1"/>
  <c r="R17" i="15"/>
  <c r="S17" i="15" s="1"/>
  <c r="T17" i="15" s="1"/>
  <c r="R18" i="15"/>
  <c r="S18" i="15" s="1"/>
  <c r="T18" i="15" s="1"/>
  <c r="R19" i="15"/>
  <c r="S19" i="15" s="1"/>
  <c r="T19" i="15" s="1"/>
  <c r="R20" i="15"/>
  <c r="S20" i="15" s="1"/>
  <c r="T20" i="15" s="1"/>
  <c r="R21" i="15"/>
  <c r="S21" i="15" s="1"/>
  <c r="T21" i="15" s="1"/>
  <c r="R22" i="15"/>
  <c r="S22" i="15" s="1"/>
  <c r="T22" i="15" s="1"/>
  <c r="R23" i="15"/>
  <c r="S23" i="15" s="1"/>
  <c r="T23" i="15" s="1"/>
  <c r="R24" i="15"/>
  <c r="S24" i="15" s="1"/>
  <c r="T24" i="15" s="1"/>
  <c r="R25" i="15"/>
  <c r="S25" i="15" s="1"/>
  <c r="T25" i="15" s="1"/>
  <c r="R26" i="15"/>
  <c r="S26" i="15" s="1"/>
  <c r="T26" i="15" s="1"/>
  <c r="R27" i="15"/>
  <c r="S27" i="15" s="1"/>
  <c r="T27" i="15" s="1"/>
  <c r="R28" i="15"/>
  <c r="S28" i="15" s="1"/>
  <c r="T28" i="15" s="1"/>
  <c r="R29" i="15"/>
  <c r="S29" i="15" s="1"/>
  <c r="T29" i="15" s="1"/>
  <c r="R30" i="15"/>
  <c r="S30" i="15" s="1"/>
  <c r="T30" i="15" s="1"/>
  <c r="R31" i="15"/>
  <c r="S31" i="15" s="1"/>
  <c r="T31" i="15" s="1"/>
  <c r="R32" i="15"/>
  <c r="S32" i="15" s="1"/>
  <c r="T32" i="15" s="1"/>
  <c r="R33" i="15"/>
  <c r="S33" i="15" s="1"/>
  <c r="T33" i="15" s="1"/>
  <c r="R34" i="15"/>
  <c r="S34" i="15" s="1"/>
  <c r="T34" i="15" s="1"/>
  <c r="R35" i="15"/>
  <c r="S35" i="15" s="1"/>
  <c r="T35" i="15" s="1"/>
  <c r="R36" i="15"/>
  <c r="S36" i="15" s="1"/>
  <c r="T36" i="15" s="1"/>
  <c r="R37" i="15"/>
  <c r="S37" i="15" s="1"/>
  <c r="T37" i="15" s="1"/>
  <c r="R38" i="15"/>
  <c r="S38" i="15" s="1"/>
  <c r="T38" i="15" s="1"/>
  <c r="R39" i="15"/>
  <c r="S39" i="15" s="1"/>
  <c r="T39" i="15" s="1"/>
  <c r="M18" i="23" l="1"/>
  <c r="N18" i="23" s="1"/>
  <c r="L11" i="23"/>
  <c r="M11" i="23" s="1"/>
  <c r="N11" i="23" s="1"/>
  <c r="M19" i="23"/>
  <c r="N19" i="23" s="1"/>
  <c r="M9" i="23"/>
  <c r="N9" i="23" s="1"/>
  <c r="M16" i="23"/>
  <c r="N16" i="23" s="1"/>
  <c r="M17" i="23"/>
  <c r="N17" i="23" s="1"/>
  <c r="M15" i="23"/>
  <c r="N15" i="23" s="1"/>
  <c r="M10" i="23"/>
  <c r="N10" i="23" s="1"/>
  <c r="M14" i="23"/>
  <c r="N14" i="23" s="1"/>
  <c r="Y7" i="3"/>
  <c r="Z7" i="3" s="1"/>
  <c r="AA7" i="3" s="1"/>
  <c r="Y15" i="3"/>
  <c r="Z15" i="3" s="1"/>
  <c r="AA15" i="3" s="1"/>
  <c r="Y13" i="3"/>
  <c r="Z13" i="3" s="1"/>
  <c r="AA13" i="3" s="1"/>
  <c r="Y14" i="3"/>
  <c r="Z14" i="3" s="1"/>
  <c r="AA14" i="3" s="1"/>
  <c r="Y12" i="3"/>
  <c r="Z12" i="3" s="1"/>
  <c r="AA12" i="3" s="1"/>
  <c r="Y17" i="3"/>
  <c r="Z17" i="3" s="1"/>
  <c r="AA17" i="3" s="1"/>
  <c r="X9" i="3"/>
  <c r="Z9" i="3" s="1"/>
  <c r="AA9" i="3" s="1"/>
  <c r="Z16" i="3"/>
  <c r="AA16" i="3" s="1"/>
  <c r="R54" i="50"/>
  <c r="R46" i="50"/>
  <c r="R42" i="50"/>
  <c r="R37" i="50"/>
  <c r="Z37" i="50" s="1"/>
  <c r="Y40" i="50"/>
  <c r="R40" i="50"/>
  <c r="R31" i="50"/>
  <c r="Z43" i="50"/>
  <c r="Y46" i="50"/>
  <c r="Z46" i="50" s="1"/>
  <c r="Y31" i="50"/>
  <c r="Z31" i="50" s="1"/>
  <c r="Y47" i="50"/>
  <c r="R30" i="50"/>
  <c r="Y36" i="50"/>
  <c r="Z36" i="50" s="1"/>
  <c r="Y45" i="50"/>
  <c r="Z45" i="50" s="1"/>
  <c r="R34" i="50"/>
  <c r="Z34" i="50" s="1"/>
  <c r="R52" i="50"/>
  <c r="Z52" i="50" s="1"/>
  <c r="R39" i="50"/>
  <c r="R48" i="50"/>
  <c r="Y54" i="50"/>
  <c r="R32" i="50"/>
  <c r="R41" i="50"/>
  <c r="R47" i="50"/>
  <c r="Y30" i="50"/>
  <c r="Y42" i="50"/>
  <c r="Y48" i="50"/>
  <c r="R50" i="50"/>
  <c r="Y32" i="50"/>
  <c r="Y41" i="50"/>
  <c r="Z41" i="50" s="1"/>
  <c r="Y50" i="50"/>
  <c r="R35" i="50"/>
  <c r="Z35" i="50" s="1"/>
  <c r="R53" i="50"/>
  <c r="Z53" i="50" s="1"/>
  <c r="R38" i="50"/>
  <c r="Z38" i="50" s="1"/>
  <c r="Y33" i="50"/>
  <c r="Z33" i="50" s="1"/>
  <c r="Y39" i="50"/>
  <c r="Y51" i="50"/>
  <c r="Z51" i="50" s="1"/>
  <c r="R44" i="50"/>
  <c r="Z44" i="50" s="1"/>
  <c r="P23" i="50"/>
  <c r="S23" i="50" s="1"/>
  <c r="V23" i="50"/>
  <c r="V20" i="50"/>
  <c r="P20" i="50"/>
  <c r="S20" i="50" s="1"/>
  <c r="U26" i="50"/>
  <c r="P26" i="50"/>
  <c r="S26" i="50" s="1"/>
  <c r="P22" i="50"/>
  <c r="S22" i="50" s="1"/>
  <c r="V19" i="50"/>
  <c r="Q19" i="50"/>
  <c r="T19" i="50" s="1"/>
  <c r="Q16" i="50"/>
  <c r="T16" i="50" s="1"/>
  <c r="P19" i="50"/>
  <c r="S19" i="50" s="1"/>
  <c r="P16" i="50"/>
  <c r="S16" i="50" s="1"/>
  <c r="P25" i="50"/>
  <c r="S25" i="50" s="1"/>
  <c r="W18" i="50"/>
  <c r="V26" i="50"/>
  <c r="X25" i="50"/>
  <c r="Q22" i="50"/>
  <c r="T22" i="50" s="1"/>
  <c r="V17" i="50"/>
  <c r="U17" i="50"/>
  <c r="P17" i="50"/>
  <c r="S17" i="50" s="1"/>
  <c r="X16" i="50"/>
  <c r="V16" i="50"/>
  <c r="V14" i="50"/>
  <c r="P14" i="50"/>
  <c r="S14" i="50" s="1"/>
  <c r="X19" i="50"/>
  <c r="U20" i="50"/>
  <c r="X22" i="50"/>
  <c r="V22" i="50"/>
  <c r="U23" i="50"/>
  <c r="P29" i="50"/>
  <c r="S29" i="50" s="1"/>
  <c r="V25" i="50"/>
  <c r="Q25" i="50"/>
  <c r="T25" i="50" s="1"/>
  <c r="U29" i="50"/>
  <c r="P28" i="50"/>
  <c r="S28" i="50" s="1"/>
  <c r="X28" i="50"/>
  <c r="V28" i="50"/>
  <c r="Q28" i="50"/>
  <c r="T28" i="50" s="1"/>
  <c r="V29" i="50"/>
  <c r="X29" i="50"/>
  <c r="V27" i="50"/>
  <c r="P27" i="50"/>
  <c r="S27" i="50" s="1"/>
  <c r="X26" i="50"/>
  <c r="V24" i="50"/>
  <c r="P24" i="50"/>
  <c r="S24" i="50" s="1"/>
  <c r="X23" i="50"/>
  <c r="V21" i="50"/>
  <c r="P21" i="50"/>
  <c r="S21" i="50" s="1"/>
  <c r="X20" i="50"/>
  <c r="V18" i="50"/>
  <c r="P18" i="50"/>
  <c r="S18" i="50" s="1"/>
  <c r="X17" i="50"/>
  <c r="V15" i="50"/>
  <c r="P15" i="50"/>
  <c r="S15" i="50" s="1"/>
  <c r="X14" i="50"/>
  <c r="U27" i="50"/>
  <c r="U24" i="50"/>
  <c r="U21" i="50"/>
  <c r="U18" i="50"/>
  <c r="U15" i="50"/>
  <c r="Q14" i="50"/>
  <c r="T14" i="50" s="1"/>
  <c r="X27" i="50"/>
  <c r="X21" i="50"/>
  <c r="X18" i="50"/>
  <c r="X15" i="50"/>
  <c r="X24" i="50"/>
  <c r="W24" i="50"/>
  <c r="S12" i="6"/>
  <c r="Y8" i="15"/>
  <c r="Z8" i="15" s="1"/>
  <c r="U9" i="15"/>
  <c r="X41" i="15"/>
  <c r="W41" i="15"/>
  <c r="Y41" i="15" s="1"/>
  <c r="Z41" i="15" s="1"/>
  <c r="Y11" i="15"/>
  <c r="Z11" i="15" s="1"/>
  <c r="U10" i="15"/>
  <c r="U7" i="15"/>
  <c r="Z6" i="15"/>
  <c r="X11" i="15"/>
  <c r="X8" i="15"/>
  <c r="X40" i="15"/>
  <c r="W40" i="15"/>
  <c r="X42" i="15"/>
  <c r="S12" i="15"/>
  <c r="T12" i="15" s="1"/>
  <c r="U12" i="15" s="1"/>
  <c r="S9" i="7"/>
  <c r="R10" i="7"/>
  <c r="S8" i="7"/>
  <c r="U37" i="15"/>
  <c r="U31" i="15"/>
  <c r="W31" i="15" s="1"/>
  <c r="U22" i="15"/>
  <c r="W22" i="15" s="1"/>
  <c r="U16" i="15"/>
  <c r="W16" i="15" s="1"/>
  <c r="U39" i="15"/>
  <c r="U27" i="15"/>
  <c r="U34" i="15"/>
  <c r="W34" i="15" s="1"/>
  <c r="U28" i="15"/>
  <c r="U25" i="15"/>
  <c r="U19" i="15"/>
  <c r="W19" i="15" s="1"/>
  <c r="U13" i="15"/>
  <c r="W13" i="15" s="1"/>
  <c r="U36" i="15"/>
  <c r="U33" i="15"/>
  <c r="W33" i="15" s="1"/>
  <c r="U30" i="15"/>
  <c r="W30" i="15" s="1"/>
  <c r="U24" i="15"/>
  <c r="U21" i="15"/>
  <c r="W21" i="15" s="1"/>
  <c r="U18" i="15"/>
  <c r="W18" i="15" s="1"/>
  <c r="U15" i="15"/>
  <c r="W15" i="15" s="1"/>
  <c r="U38" i="15"/>
  <c r="U35" i="15"/>
  <c r="W35" i="15" s="1"/>
  <c r="U32" i="15"/>
  <c r="W32" i="15" s="1"/>
  <c r="U29" i="15"/>
  <c r="U26" i="15"/>
  <c r="U23" i="15"/>
  <c r="W23" i="15" s="1"/>
  <c r="U20" i="15"/>
  <c r="W20" i="15" s="1"/>
  <c r="U17" i="15"/>
  <c r="W17" i="15" s="1"/>
  <c r="U14" i="15"/>
  <c r="W14" i="15" s="1"/>
  <c r="I10" i="12"/>
  <c r="J10" i="12"/>
  <c r="I8" i="12"/>
  <c r="I7" i="12"/>
  <c r="H9" i="12"/>
  <c r="I9" i="12" s="1"/>
  <c r="H11" i="12"/>
  <c r="J11" i="12" s="1"/>
  <c r="P8" i="6"/>
  <c r="O7" i="6"/>
  <c r="F13" i="46"/>
  <c r="F14" i="46" s="1"/>
  <c r="F15" i="46" s="1"/>
  <c r="F16" i="46" s="1"/>
  <c r="N12" i="50"/>
  <c r="U12" i="50" s="1"/>
  <c r="N13" i="50"/>
  <c r="N6" i="50"/>
  <c r="Q6" i="50" s="1"/>
  <c r="D27" i="51"/>
  <c r="C5" i="52"/>
  <c r="C26" i="52" s="1"/>
  <c r="C11" i="52"/>
  <c r="C32" i="52" s="1"/>
  <c r="C23" i="52"/>
  <c r="C24" i="52"/>
  <c r="C25" i="52"/>
  <c r="C27" i="52"/>
  <c r="A32" i="52"/>
  <c r="A33" i="52"/>
  <c r="C33" i="52"/>
  <c r="D25" i="51"/>
  <c r="D26" i="51"/>
  <c r="F34" i="20"/>
  <c r="G34" i="20"/>
  <c r="H34" i="20"/>
  <c r="I12" i="20"/>
  <c r="J12" i="20" s="1"/>
  <c r="J13" i="20"/>
  <c r="N11" i="50"/>
  <c r="N55" i="50"/>
  <c r="H6" i="3"/>
  <c r="T62" i="50"/>
  <c r="E62" i="50"/>
  <c r="S3" i="50"/>
  <c r="T3" i="50"/>
  <c r="M6" i="50"/>
  <c r="O6" i="50"/>
  <c r="N7" i="50"/>
  <c r="U7" i="50" s="1"/>
  <c r="N8" i="50"/>
  <c r="U8" i="50" s="1"/>
  <c r="N9" i="50"/>
  <c r="N10" i="50"/>
  <c r="H7" i="11"/>
  <c r="J6" i="3"/>
  <c r="F6" i="47"/>
  <c r="R8" i="6"/>
  <c r="C14" i="47"/>
  <c r="K14" i="47" s="1"/>
  <c r="I10" i="47"/>
  <c r="N41" i="46"/>
  <c r="H39" i="46"/>
  <c r="G37" i="46"/>
  <c r="O34" i="46"/>
  <c r="I34" i="46"/>
  <c r="F12" i="46"/>
  <c r="N41" i="45"/>
  <c r="H39" i="45"/>
  <c r="G37" i="45"/>
  <c r="O34" i="45"/>
  <c r="I34" i="45"/>
  <c r="F12" i="45"/>
  <c r="G12" i="45" s="1"/>
  <c r="K12" i="45" s="1"/>
  <c r="F12" i="9"/>
  <c r="M18" i="3"/>
  <c r="O4" i="42"/>
  <c r="K4" i="42"/>
  <c r="H6" i="39"/>
  <c r="I6" i="23"/>
  <c r="H6" i="23"/>
  <c r="H6" i="5"/>
  <c r="H6" i="4"/>
  <c r="K6" i="4" s="1"/>
  <c r="W56" i="44"/>
  <c r="W55" i="44"/>
  <c r="W54" i="44"/>
  <c r="W53" i="44"/>
  <c r="W52" i="44"/>
  <c r="W51" i="44"/>
  <c r="W50" i="44"/>
  <c r="W49" i="44"/>
  <c r="W48" i="44"/>
  <c r="W47" i="44"/>
  <c r="W46" i="44"/>
  <c r="W45" i="44"/>
  <c r="W44" i="44"/>
  <c r="W43" i="44"/>
  <c r="W42" i="44"/>
  <c r="W41" i="44"/>
  <c r="W40" i="44"/>
  <c r="W39" i="44"/>
  <c r="W38" i="44"/>
  <c r="W37" i="44"/>
  <c r="W36" i="44"/>
  <c r="W35" i="44"/>
  <c r="W34" i="44"/>
  <c r="W33" i="44"/>
  <c r="W32" i="44"/>
  <c r="W31" i="44"/>
  <c r="W30" i="44"/>
  <c r="W29" i="44"/>
  <c r="W28" i="44"/>
  <c r="W27" i="44"/>
  <c r="W26" i="44"/>
  <c r="W25" i="44"/>
  <c r="W24" i="44"/>
  <c r="W23" i="44"/>
  <c r="W22" i="44"/>
  <c r="W21" i="44"/>
  <c r="W20" i="44"/>
  <c r="W19" i="44"/>
  <c r="W18" i="44"/>
  <c r="W17" i="44"/>
  <c r="W16" i="44"/>
  <c r="W15" i="44"/>
  <c r="W14" i="44"/>
  <c r="W13" i="44"/>
  <c r="W12" i="44"/>
  <c r="W11" i="44"/>
  <c r="W10" i="44"/>
  <c r="W9" i="44"/>
  <c r="W8" i="44"/>
  <c r="W7" i="44"/>
  <c r="AH61" i="44"/>
  <c r="L61" i="44"/>
  <c r="A7" i="44"/>
  <c r="D7" i="44"/>
  <c r="X7" i="44"/>
  <c r="AB7" i="44"/>
  <c r="AN7" i="44"/>
  <c r="A8" i="44"/>
  <c r="D8" i="44"/>
  <c r="X8" i="44"/>
  <c r="AB8" i="44"/>
  <c r="AN8" i="44"/>
  <c r="A9" i="44"/>
  <c r="D9" i="44"/>
  <c r="X9" i="44"/>
  <c r="AB9" i="44"/>
  <c r="AN9" i="44"/>
  <c r="A10" i="44"/>
  <c r="D10" i="44"/>
  <c r="X10" i="44"/>
  <c r="AB10" i="44"/>
  <c r="AN10" i="44"/>
  <c r="A11" i="44"/>
  <c r="D11" i="44"/>
  <c r="X11" i="44"/>
  <c r="AB11" i="44"/>
  <c r="AN11" i="44"/>
  <c r="A12" i="44"/>
  <c r="D12" i="44"/>
  <c r="X12" i="44"/>
  <c r="AB12" i="44"/>
  <c r="AN12" i="44"/>
  <c r="A13" i="44"/>
  <c r="D13" i="44"/>
  <c r="X13" i="44"/>
  <c r="AB13" i="44"/>
  <c r="AN13" i="44"/>
  <c r="A14" i="44"/>
  <c r="D14" i="44"/>
  <c r="X14" i="44"/>
  <c r="AB14" i="44"/>
  <c r="AN14" i="44"/>
  <c r="A15" i="44"/>
  <c r="D15" i="44"/>
  <c r="X15" i="44"/>
  <c r="AB15" i="44"/>
  <c r="AN15" i="44"/>
  <c r="A16" i="44"/>
  <c r="D16" i="44"/>
  <c r="X16" i="44"/>
  <c r="AB16" i="44"/>
  <c r="AN16" i="44"/>
  <c r="A17" i="44"/>
  <c r="D17" i="44"/>
  <c r="X17" i="44"/>
  <c r="AB17" i="44"/>
  <c r="AN17" i="44"/>
  <c r="A18" i="44"/>
  <c r="D18" i="44"/>
  <c r="X18" i="44"/>
  <c r="AB18" i="44"/>
  <c r="AN18" i="44"/>
  <c r="A19" i="44"/>
  <c r="D19" i="44"/>
  <c r="X19" i="44"/>
  <c r="AB19" i="44"/>
  <c r="AN19" i="44"/>
  <c r="A20" i="44"/>
  <c r="D20" i="44"/>
  <c r="X20" i="44"/>
  <c r="AB20" i="44"/>
  <c r="AN20" i="44"/>
  <c r="A21" i="44"/>
  <c r="D21" i="44"/>
  <c r="X21" i="44"/>
  <c r="AB21" i="44"/>
  <c r="AN21" i="44"/>
  <c r="A22" i="44"/>
  <c r="D22" i="44"/>
  <c r="X22" i="44"/>
  <c r="AB22" i="44"/>
  <c r="AN22" i="44"/>
  <c r="A23" i="44"/>
  <c r="D23" i="44"/>
  <c r="X23" i="44"/>
  <c r="AB23" i="44"/>
  <c r="AN23" i="44"/>
  <c r="A24" i="44"/>
  <c r="D24" i="44"/>
  <c r="X24" i="44"/>
  <c r="AB24" i="44"/>
  <c r="AN24" i="44"/>
  <c r="A25" i="44"/>
  <c r="D25" i="44"/>
  <c r="X25" i="44"/>
  <c r="AB25" i="44"/>
  <c r="AN25" i="44"/>
  <c r="A26" i="44"/>
  <c r="D26" i="44"/>
  <c r="X26" i="44"/>
  <c r="AB26" i="44"/>
  <c r="AN26" i="44"/>
  <c r="A27" i="44"/>
  <c r="D27" i="44"/>
  <c r="X27" i="44"/>
  <c r="AB27" i="44"/>
  <c r="AN27" i="44"/>
  <c r="A28" i="44"/>
  <c r="D28" i="44"/>
  <c r="X28" i="44"/>
  <c r="AI28" i="44" s="1"/>
  <c r="AB28" i="44"/>
  <c r="AN28" i="44"/>
  <c r="A29" i="44"/>
  <c r="D29" i="44"/>
  <c r="X29" i="44"/>
  <c r="AI29" i="44" s="1"/>
  <c r="AB29" i="44"/>
  <c r="AN29" i="44"/>
  <c r="A30" i="44"/>
  <c r="D30" i="44"/>
  <c r="X30" i="44"/>
  <c r="AI30" i="44" s="1"/>
  <c r="AB30" i="44"/>
  <c r="AN30" i="44"/>
  <c r="A31" i="44"/>
  <c r="D31" i="44"/>
  <c r="X31" i="44"/>
  <c r="AI31" i="44" s="1"/>
  <c r="AB31" i="44"/>
  <c r="AN31" i="44"/>
  <c r="A32" i="44"/>
  <c r="D32" i="44"/>
  <c r="X32" i="44"/>
  <c r="AI32" i="44" s="1"/>
  <c r="AB32" i="44"/>
  <c r="AN32" i="44"/>
  <c r="A33" i="44"/>
  <c r="D33" i="44"/>
  <c r="X33" i="44"/>
  <c r="AI33" i="44" s="1"/>
  <c r="AB33" i="44"/>
  <c r="AN33" i="44"/>
  <c r="A34" i="44"/>
  <c r="D34" i="44"/>
  <c r="X34" i="44"/>
  <c r="AI34" i="44" s="1"/>
  <c r="AB34" i="44"/>
  <c r="AN34" i="44"/>
  <c r="A35" i="44"/>
  <c r="D35" i="44"/>
  <c r="X35" i="44"/>
  <c r="AI35" i="44" s="1"/>
  <c r="AB35" i="44"/>
  <c r="AN35" i="44"/>
  <c r="A36" i="44"/>
  <c r="D36" i="44"/>
  <c r="X36" i="44"/>
  <c r="AB36" i="44"/>
  <c r="AN36" i="44"/>
  <c r="A37" i="44"/>
  <c r="D37" i="44"/>
  <c r="X37" i="44"/>
  <c r="AI37" i="44" s="1"/>
  <c r="AB37" i="44"/>
  <c r="AN37" i="44"/>
  <c r="A38" i="44"/>
  <c r="D38" i="44"/>
  <c r="X38" i="44"/>
  <c r="AI38" i="44" s="1"/>
  <c r="AB38" i="44"/>
  <c r="AN38" i="44"/>
  <c r="A39" i="44"/>
  <c r="D39" i="44"/>
  <c r="X39" i="44"/>
  <c r="AB39" i="44"/>
  <c r="AN39" i="44"/>
  <c r="A40" i="44"/>
  <c r="D40" i="44"/>
  <c r="X40" i="44"/>
  <c r="AB40" i="44"/>
  <c r="AN40" i="44"/>
  <c r="A41" i="44"/>
  <c r="D41" i="44"/>
  <c r="X41" i="44"/>
  <c r="AI41" i="44" s="1"/>
  <c r="AB41" i="44"/>
  <c r="AN41" i="44"/>
  <c r="A42" i="44"/>
  <c r="D42" i="44"/>
  <c r="X42" i="44"/>
  <c r="AI42" i="44" s="1"/>
  <c r="AB42" i="44"/>
  <c r="AN42" i="44"/>
  <c r="A43" i="44"/>
  <c r="D43" i="44"/>
  <c r="X43" i="44"/>
  <c r="AB43" i="44"/>
  <c r="AN43" i="44"/>
  <c r="A44" i="44"/>
  <c r="D44" i="44"/>
  <c r="X44" i="44"/>
  <c r="AI44" i="44" s="1"/>
  <c r="AB44" i="44"/>
  <c r="AN44" i="44"/>
  <c r="A45" i="44"/>
  <c r="D45" i="44"/>
  <c r="X45" i="44"/>
  <c r="AI45" i="44" s="1"/>
  <c r="AB45" i="44"/>
  <c r="AN45" i="44"/>
  <c r="A46" i="44"/>
  <c r="D46" i="44"/>
  <c r="X46" i="44"/>
  <c r="AI46" i="44" s="1"/>
  <c r="AB46" i="44"/>
  <c r="AN46" i="44"/>
  <c r="A47" i="44"/>
  <c r="D47" i="44"/>
  <c r="X47" i="44"/>
  <c r="AB47" i="44"/>
  <c r="AN47" i="44"/>
  <c r="A48" i="44"/>
  <c r="D48" i="44"/>
  <c r="X48" i="44"/>
  <c r="AB48" i="44"/>
  <c r="AN48" i="44"/>
  <c r="A49" i="44"/>
  <c r="D49" i="44"/>
  <c r="X49" i="44"/>
  <c r="AI49" i="44" s="1"/>
  <c r="AB49" i="44"/>
  <c r="AN49" i="44"/>
  <c r="A50" i="44"/>
  <c r="D50" i="44"/>
  <c r="X50" i="44"/>
  <c r="AI50" i="44" s="1"/>
  <c r="AB50" i="44"/>
  <c r="AN50" i="44"/>
  <c r="A51" i="44"/>
  <c r="D51" i="44"/>
  <c r="X51" i="44"/>
  <c r="AB51" i="44"/>
  <c r="AN51" i="44"/>
  <c r="A52" i="44"/>
  <c r="D52" i="44"/>
  <c r="X52" i="44"/>
  <c r="AI52" i="44" s="1"/>
  <c r="AB52" i="44"/>
  <c r="AN52" i="44"/>
  <c r="A53" i="44"/>
  <c r="D53" i="44"/>
  <c r="X53" i="44"/>
  <c r="AB53" i="44"/>
  <c r="AN53" i="44"/>
  <c r="A54" i="44"/>
  <c r="D54" i="44"/>
  <c r="X54" i="44"/>
  <c r="AI54" i="44" s="1"/>
  <c r="AB54" i="44"/>
  <c r="AN54" i="44"/>
  <c r="A55" i="44"/>
  <c r="D55" i="44"/>
  <c r="X55" i="44"/>
  <c r="AI55" i="44" s="1"/>
  <c r="AB55" i="44"/>
  <c r="AN55" i="44"/>
  <c r="A56" i="44"/>
  <c r="D56" i="44"/>
  <c r="X56" i="44"/>
  <c r="AB56" i="44"/>
  <c r="AN56" i="44"/>
  <c r="B26" i="10"/>
  <c r="B24" i="10"/>
  <c r="D8" i="43"/>
  <c r="E8" i="43" s="1"/>
  <c r="B22" i="43"/>
  <c r="B23" i="43"/>
  <c r="G12" i="46" l="1"/>
  <c r="K12" i="46" s="1"/>
  <c r="N12" i="46" s="1"/>
  <c r="N34" i="46" s="1"/>
  <c r="G14" i="46"/>
  <c r="G15" i="46"/>
  <c r="G16" i="46"/>
  <c r="AA43" i="44"/>
  <c r="AH43" i="44" s="1"/>
  <c r="Y39" i="44"/>
  <c r="AK39" i="44" s="1"/>
  <c r="AL39" i="44" s="1"/>
  <c r="AA41" i="44"/>
  <c r="AD41" i="44" s="1"/>
  <c r="AE41" i="44" s="1"/>
  <c r="Z36" i="44"/>
  <c r="AG36" i="44" s="1"/>
  <c r="Z32" i="50"/>
  <c r="Z54" i="50"/>
  <c r="Z42" i="50"/>
  <c r="Z40" i="50"/>
  <c r="Z30" i="50"/>
  <c r="R20" i="50"/>
  <c r="R23" i="50"/>
  <c r="Z47" i="50"/>
  <c r="Z39" i="50"/>
  <c r="Z48" i="50"/>
  <c r="Z50" i="50"/>
  <c r="R26" i="50"/>
  <c r="Y17" i="50"/>
  <c r="R16" i="50"/>
  <c r="R29" i="50"/>
  <c r="Y19" i="50"/>
  <c r="R19" i="50"/>
  <c r="R17" i="50"/>
  <c r="Y22" i="50"/>
  <c r="Y25" i="50"/>
  <c r="Q9" i="50"/>
  <c r="T9" i="50" s="1"/>
  <c r="U10" i="50"/>
  <c r="P11" i="50"/>
  <c r="S11" i="50" s="1"/>
  <c r="Y29" i="50"/>
  <c r="R22" i="50"/>
  <c r="Q55" i="50"/>
  <c r="T55" i="50" s="1"/>
  <c r="W55" i="50"/>
  <c r="Y26" i="50"/>
  <c r="R21" i="50"/>
  <c r="Y16" i="50"/>
  <c r="Y20" i="50"/>
  <c r="Z20" i="50" s="1"/>
  <c r="Y14" i="50"/>
  <c r="Y23" i="50"/>
  <c r="Z23" i="50" s="1"/>
  <c r="R25" i="50"/>
  <c r="Y28" i="50"/>
  <c r="R28" i="50"/>
  <c r="Y15" i="50"/>
  <c r="Y21" i="50"/>
  <c r="R15" i="50"/>
  <c r="R24" i="50"/>
  <c r="Y24" i="50"/>
  <c r="R14" i="50"/>
  <c r="Y18" i="50"/>
  <c r="Y27" i="50"/>
  <c r="R18" i="50"/>
  <c r="R27" i="50"/>
  <c r="P7" i="6"/>
  <c r="O13" i="6"/>
  <c r="X7" i="15"/>
  <c r="X10" i="15"/>
  <c r="X9" i="15"/>
  <c r="Y9" i="15"/>
  <c r="Z9" i="15" s="1"/>
  <c r="Y42" i="15"/>
  <c r="Z42" i="15" s="1"/>
  <c r="Y40" i="15"/>
  <c r="Z40" i="15" s="1"/>
  <c r="X23" i="15"/>
  <c r="X30" i="15"/>
  <c r="W25" i="15"/>
  <c r="X25" i="15"/>
  <c r="X39" i="15"/>
  <c r="W39" i="15"/>
  <c r="X17" i="15"/>
  <c r="X21" i="15"/>
  <c r="X27" i="15"/>
  <c r="W27" i="15"/>
  <c r="W26" i="15"/>
  <c r="X26" i="15"/>
  <c r="X12" i="15"/>
  <c r="W12" i="15"/>
  <c r="X33" i="15"/>
  <c r="W28" i="15"/>
  <c r="X28" i="15"/>
  <c r="X35" i="15"/>
  <c r="X13" i="15"/>
  <c r="X31" i="15"/>
  <c r="X20" i="15"/>
  <c r="X24" i="15"/>
  <c r="W24" i="15"/>
  <c r="X19" i="15"/>
  <c r="W37" i="15"/>
  <c r="X37" i="15"/>
  <c r="W29" i="15"/>
  <c r="X29" i="15"/>
  <c r="X15" i="15"/>
  <c r="X36" i="15"/>
  <c r="W36" i="15"/>
  <c r="X34" i="15"/>
  <c r="X16" i="15"/>
  <c r="X38" i="15"/>
  <c r="W38" i="15"/>
  <c r="X14" i="15"/>
  <c r="X32" i="15"/>
  <c r="X18" i="15"/>
  <c r="X22" i="15"/>
  <c r="J34" i="20"/>
  <c r="I11" i="12"/>
  <c r="K11" i="12" s="1"/>
  <c r="L11" i="12" s="1"/>
  <c r="S8" i="6"/>
  <c r="V11" i="50"/>
  <c r="Q13" i="50"/>
  <c r="T13" i="50" s="1"/>
  <c r="U13" i="50"/>
  <c r="Q11" i="50"/>
  <c r="T11" i="50" s="1"/>
  <c r="V55" i="50"/>
  <c r="P55" i="50"/>
  <c r="S55" i="50" s="1"/>
  <c r="W12" i="50"/>
  <c r="X12" i="50"/>
  <c r="U11" i="50"/>
  <c r="W6" i="50"/>
  <c r="V12" i="50"/>
  <c r="P12" i="50"/>
  <c r="S12" i="50" s="1"/>
  <c r="K10" i="12"/>
  <c r="L10" i="12" s="1"/>
  <c r="U55" i="50"/>
  <c r="V13" i="50"/>
  <c r="P13" i="50"/>
  <c r="S13" i="50" s="1"/>
  <c r="Q12" i="50"/>
  <c r="X11" i="50"/>
  <c r="X55" i="50"/>
  <c r="X13" i="50"/>
  <c r="X8" i="50"/>
  <c r="V8" i="50"/>
  <c r="H12" i="12"/>
  <c r="J8" i="12"/>
  <c r="K8" i="12" s="1"/>
  <c r="L8" i="12" s="1"/>
  <c r="J7" i="12"/>
  <c r="J9" i="12"/>
  <c r="K9" i="12" s="1"/>
  <c r="L9" i="12" s="1"/>
  <c r="O56" i="50"/>
  <c r="M56" i="50"/>
  <c r="V9" i="50"/>
  <c r="P9" i="50"/>
  <c r="S9" i="50" s="1"/>
  <c r="P8" i="50"/>
  <c r="S8" i="50" s="1"/>
  <c r="V6" i="50"/>
  <c r="N56" i="50"/>
  <c r="P6" i="50"/>
  <c r="R6" i="50" s="1"/>
  <c r="T6" i="50"/>
  <c r="U9" i="50"/>
  <c r="Q8" i="50"/>
  <c r="U6" i="50"/>
  <c r="X10" i="50"/>
  <c r="X7" i="50"/>
  <c r="Q10" i="50"/>
  <c r="T10" i="50" s="1"/>
  <c r="Q7" i="50"/>
  <c r="T7" i="50" s="1"/>
  <c r="V10" i="50"/>
  <c r="P10" i="50"/>
  <c r="S10" i="50" s="1"/>
  <c r="X9" i="50"/>
  <c r="V7" i="50"/>
  <c r="P7" i="50"/>
  <c r="S7" i="50" s="1"/>
  <c r="X6" i="50"/>
  <c r="F10" i="47"/>
  <c r="G13" i="46"/>
  <c r="J6" i="47"/>
  <c r="G6" i="47"/>
  <c r="J12" i="46"/>
  <c r="J12" i="45"/>
  <c r="J34" i="45" s="1"/>
  <c r="G34" i="45"/>
  <c r="N12" i="45"/>
  <c r="N34" i="45" s="1"/>
  <c r="E34" i="20"/>
  <c r="H18" i="3"/>
  <c r="Y27" i="44"/>
  <c r="AK27" i="44" s="1"/>
  <c r="AL27" i="44" s="1"/>
  <c r="AA35" i="44"/>
  <c r="AH35" i="44" s="1"/>
  <c r="Z34" i="44"/>
  <c r="AG34" i="44" s="1"/>
  <c r="AJ34" i="44" s="1"/>
  <c r="Z53" i="44"/>
  <c r="AG53" i="44" s="1"/>
  <c r="Z56" i="44"/>
  <c r="AG56" i="44" s="1"/>
  <c r="Z30" i="44"/>
  <c r="AG30" i="44" s="1"/>
  <c r="AJ30" i="44" s="1"/>
  <c r="Z29" i="44"/>
  <c r="AG29" i="44" s="1"/>
  <c r="AJ29" i="44" s="1"/>
  <c r="AA26" i="44"/>
  <c r="AH26" i="44" s="1"/>
  <c r="Z55" i="44"/>
  <c r="AG55" i="44" s="1"/>
  <c r="AJ55" i="44" s="1"/>
  <c r="AA37" i="44"/>
  <c r="AH37" i="44" s="1"/>
  <c r="AA20" i="44"/>
  <c r="AH20" i="44" s="1"/>
  <c r="AA14" i="44"/>
  <c r="AH14" i="44" s="1"/>
  <c r="AA8" i="44"/>
  <c r="AH8" i="44" s="1"/>
  <c r="AA54" i="44"/>
  <c r="AD54" i="44" s="1"/>
  <c r="AE54" i="44" s="1"/>
  <c r="AA52" i="44"/>
  <c r="AD52" i="44" s="1"/>
  <c r="AE52" i="44" s="1"/>
  <c r="Z43" i="44"/>
  <c r="AG43" i="44" s="1"/>
  <c r="Z35" i="44"/>
  <c r="AG35" i="44" s="1"/>
  <c r="AJ35" i="44" s="1"/>
  <c r="Z40" i="44"/>
  <c r="AG40" i="44" s="1"/>
  <c r="Z38" i="44"/>
  <c r="AG38" i="44" s="1"/>
  <c r="AJ38" i="44" s="1"/>
  <c r="AI43" i="44"/>
  <c r="Z33" i="44"/>
  <c r="AG33" i="44" s="1"/>
  <c r="AJ33" i="44" s="1"/>
  <c r="AI53" i="44"/>
  <c r="AJ53" i="44" s="1"/>
  <c r="AA45" i="44"/>
  <c r="AH45" i="44" s="1"/>
  <c r="AA38" i="44"/>
  <c r="AH38" i="44" s="1"/>
  <c r="Z37" i="44"/>
  <c r="AG37" i="44" s="1"/>
  <c r="AJ37" i="44" s="1"/>
  <c r="AI36" i="44"/>
  <c r="AA36" i="44"/>
  <c r="AH36" i="44" s="1"/>
  <c r="Z32" i="44"/>
  <c r="AG32" i="44" s="1"/>
  <c r="AJ32" i="44" s="1"/>
  <c r="AA25" i="44"/>
  <c r="AH25" i="44" s="1"/>
  <c r="AA13" i="44"/>
  <c r="AH13" i="44" s="1"/>
  <c r="Z54" i="44"/>
  <c r="AG54" i="44" s="1"/>
  <c r="AJ54" i="44" s="1"/>
  <c r="Z31" i="44"/>
  <c r="AG31" i="44" s="1"/>
  <c r="AJ31" i="44" s="1"/>
  <c r="AA24" i="44"/>
  <c r="AH24" i="44" s="1"/>
  <c r="AA23" i="44"/>
  <c r="AH23" i="44" s="1"/>
  <c r="AA22" i="44"/>
  <c r="AH22" i="44" s="1"/>
  <c r="AA21" i="44"/>
  <c r="AH21" i="44" s="1"/>
  <c r="AA12" i="44"/>
  <c r="AH12" i="44" s="1"/>
  <c r="AA11" i="44"/>
  <c r="AH11" i="44" s="1"/>
  <c r="AA10" i="44"/>
  <c r="AH10" i="44" s="1"/>
  <c r="AA9" i="44"/>
  <c r="AH9" i="44" s="1"/>
  <c r="AI56" i="44"/>
  <c r="AA53" i="44"/>
  <c r="AF53" i="44" s="1"/>
  <c r="Z52" i="44"/>
  <c r="AG52" i="44" s="1"/>
  <c r="AJ52" i="44" s="1"/>
  <c r="Y51" i="44"/>
  <c r="AK51" i="44" s="1"/>
  <c r="AL51" i="44" s="1"/>
  <c r="Z41" i="44"/>
  <c r="AG41" i="44" s="1"/>
  <c r="AJ41" i="44" s="1"/>
  <c r="AI40" i="44"/>
  <c r="AA19" i="44"/>
  <c r="AH19" i="44" s="1"/>
  <c r="Z28" i="44"/>
  <c r="AG28" i="44" s="1"/>
  <c r="AJ28" i="44" s="1"/>
  <c r="AA18" i="44"/>
  <c r="AH18" i="44" s="1"/>
  <c r="AA17" i="44"/>
  <c r="AA16" i="44"/>
  <c r="AF16" i="44" s="1"/>
  <c r="AA15" i="44"/>
  <c r="AH15" i="44" s="1"/>
  <c r="AB57" i="44"/>
  <c r="AB58" i="44" s="1"/>
  <c r="AA46" i="44"/>
  <c r="AH46" i="44" s="1"/>
  <c r="X57" i="44"/>
  <c r="X58" i="44" s="1"/>
  <c r="W57" i="44"/>
  <c r="W58" i="44" s="1"/>
  <c r="AA44" i="44"/>
  <c r="AH44" i="44" s="1"/>
  <c r="AA42" i="44"/>
  <c r="AH42" i="44" s="1"/>
  <c r="AA50" i="44"/>
  <c r="AH50" i="44" s="1"/>
  <c r="AA49" i="44"/>
  <c r="AH49" i="44" s="1"/>
  <c r="AA48" i="44"/>
  <c r="AH48" i="44" s="1"/>
  <c r="AA47" i="44"/>
  <c r="AA56" i="44"/>
  <c r="AF56" i="44" s="1"/>
  <c r="AA55" i="44"/>
  <c r="AF55" i="44" s="1"/>
  <c r="Z50" i="44"/>
  <c r="AG50" i="44" s="1"/>
  <c r="AJ50" i="44" s="1"/>
  <c r="Z49" i="44"/>
  <c r="AG49" i="44" s="1"/>
  <c r="AJ49" i="44" s="1"/>
  <c r="Z48" i="44"/>
  <c r="AG48" i="44" s="1"/>
  <c r="Z47" i="44"/>
  <c r="AG47" i="44" s="1"/>
  <c r="Z45" i="44"/>
  <c r="AG45" i="44" s="1"/>
  <c r="AJ45" i="44" s="1"/>
  <c r="AA40" i="44"/>
  <c r="AF40" i="44" s="1"/>
  <c r="AD43" i="44"/>
  <c r="AE43" i="44" s="1"/>
  <c r="AI48" i="44"/>
  <c r="AI47" i="44"/>
  <c r="Z46" i="44"/>
  <c r="AG46" i="44" s="1"/>
  <c r="AJ46" i="44" s="1"/>
  <c r="Z44" i="44"/>
  <c r="AG44" i="44" s="1"/>
  <c r="AJ44" i="44" s="1"/>
  <c r="Z42" i="44"/>
  <c r="AG42" i="44" s="1"/>
  <c r="AJ42" i="44" s="1"/>
  <c r="Y7" i="44"/>
  <c r="AC7" i="44" s="1"/>
  <c r="AA34" i="44"/>
  <c r="AA33" i="44"/>
  <c r="AF33" i="44" s="1"/>
  <c r="AA32" i="44"/>
  <c r="AF32" i="44" s="1"/>
  <c r="AA31" i="44"/>
  <c r="AF31" i="44" s="1"/>
  <c r="AA30" i="44"/>
  <c r="AF30" i="44" s="1"/>
  <c r="AA29" i="44"/>
  <c r="AF29" i="44" s="1"/>
  <c r="AA28" i="44"/>
  <c r="AF28" i="44" s="1"/>
  <c r="Z26" i="44"/>
  <c r="AG26" i="44" s="1"/>
  <c r="Z25" i="44"/>
  <c r="AG25" i="44" s="1"/>
  <c r="Z24" i="44"/>
  <c r="AG24" i="44" s="1"/>
  <c r="Z23" i="44"/>
  <c r="AG23" i="44" s="1"/>
  <c r="Z22" i="44"/>
  <c r="AG22" i="44" s="1"/>
  <c r="Z21" i="44"/>
  <c r="AG21" i="44" s="1"/>
  <c r="Z20" i="44"/>
  <c r="AG20" i="44" s="1"/>
  <c r="Z19" i="44"/>
  <c r="AG19" i="44" s="1"/>
  <c r="Z18" i="44"/>
  <c r="AG18" i="44" s="1"/>
  <c r="Z17" i="44"/>
  <c r="AG17" i="44" s="1"/>
  <c r="Z16" i="44"/>
  <c r="AG16" i="44" s="1"/>
  <c r="Z15" i="44"/>
  <c r="AG15" i="44" s="1"/>
  <c r="Z14" i="44"/>
  <c r="AG14" i="44" s="1"/>
  <c r="Z13" i="44"/>
  <c r="AG13" i="44" s="1"/>
  <c r="Z12" i="44"/>
  <c r="AG12" i="44" s="1"/>
  <c r="Z11" i="44"/>
  <c r="AG11" i="44" s="1"/>
  <c r="Z10" i="44"/>
  <c r="AG10" i="44" s="1"/>
  <c r="Z9" i="44"/>
  <c r="AG9" i="44" s="1"/>
  <c r="Z8" i="44"/>
  <c r="AI26" i="44"/>
  <c r="AI25" i="44"/>
  <c r="AI24" i="44"/>
  <c r="AI23" i="44"/>
  <c r="AI22" i="44"/>
  <c r="AI21" i="44"/>
  <c r="AI20" i="44"/>
  <c r="AI19" i="44"/>
  <c r="AI18" i="44"/>
  <c r="AI17" i="44"/>
  <c r="AI16" i="44"/>
  <c r="AI15" i="44"/>
  <c r="AI14" i="44"/>
  <c r="AI13" i="44"/>
  <c r="AI12" i="44"/>
  <c r="AI11" i="44"/>
  <c r="AI10" i="44"/>
  <c r="AI9" i="44"/>
  <c r="AI8" i="44"/>
  <c r="F8" i="43"/>
  <c r="G8" i="43" s="1"/>
  <c r="F15" i="43" s="1"/>
  <c r="H6" i="40"/>
  <c r="H7" i="40" s="1"/>
  <c r="C11" i="42"/>
  <c r="K11" i="42" s="1"/>
  <c r="K5" i="42"/>
  <c r="N4" i="42"/>
  <c r="N5" i="42" s="1"/>
  <c r="F5" i="42"/>
  <c r="G5" i="42"/>
  <c r="H5" i="42"/>
  <c r="I5" i="42"/>
  <c r="J5" i="42"/>
  <c r="L5" i="42"/>
  <c r="M5" i="42"/>
  <c r="D11" i="40"/>
  <c r="H11" i="40" s="1"/>
  <c r="H7" i="39"/>
  <c r="G6" i="26"/>
  <c r="I6" i="5"/>
  <c r="I6" i="4"/>
  <c r="C9" i="39"/>
  <c r="M9" i="39" s="1"/>
  <c r="I7" i="39"/>
  <c r="P6" i="39"/>
  <c r="G30" i="4"/>
  <c r="M35" i="6"/>
  <c r="D40" i="20"/>
  <c r="Q15" i="7"/>
  <c r="K15" i="7"/>
  <c r="Q16" i="6"/>
  <c r="K16" i="6"/>
  <c r="B48" i="37"/>
  <c r="AB48" i="37" s="1"/>
  <c r="C16" i="11"/>
  <c r="L16" i="11" s="1"/>
  <c r="C14" i="26"/>
  <c r="L14" i="26" s="1"/>
  <c r="C14" i="5"/>
  <c r="M14" i="5" s="1"/>
  <c r="D33" i="4"/>
  <c r="L33" i="4" s="1"/>
  <c r="L49" i="15"/>
  <c r="U49" i="15" s="1"/>
  <c r="C15" i="12"/>
  <c r="I15" i="12" s="1"/>
  <c r="C23" i="23"/>
  <c r="J23" i="23" s="1"/>
  <c r="E23" i="3"/>
  <c r="T23" i="3"/>
  <c r="Q18" i="3"/>
  <c r="R6" i="3"/>
  <c r="R18" i="3" s="1"/>
  <c r="V6" i="3"/>
  <c r="T6" i="3"/>
  <c r="T18" i="3" s="1"/>
  <c r="P6" i="3"/>
  <c r="P18" i="3" s="1"/>
  <c r="N6" i="3"/>
  <c r="N18" i="3" s="1"/>
  <c r="L6" i="3"/>
  <c r="L18" i="3" s="1"/>
  <c r="G18" i="3"/>
  <c r="I18" i="3"/>
  <c r="K18" i="3"/>
  <c r="O18" i="3"/>
  <c r="S18" i="3"/>
  <c r="U18" i="3"/>
  <c r="O7" i="5"/>
  <c r="O8" i="5"/>
  <c r="O9" i="5"/>
  <c r="G11" i="29"/>
  <c r="G12" i="29" s="1"/>
  <c r="G13" i="29" s="1"/>
  <c r="G14" i="29" s="1"/>
  <c r="O6" i="5"/>
  <c r="N7" i="26"/>
  <c r="N8" i="26"/>
  <c r="S43" i="15"/>
  <c r="J15" i="46" l="1"/>
  <c r="Q15" i="46"/>
  <c r="J16" i="46"/>
  <c r="Q16" i="46"/>
  <c r="J14" i="46"/>
  <c r="Q14" i="46" s="1"/>
  <c r="AF43" i="44"/>
  <c r="AF41" i="44"/>
  <c r="AD46" i="44"/>
  <c r="AE46" i="44" s="1"/>
  <c r="AC39" i="44"/>
  <c r="AM39" i="44" s="1"/>
  <c r="AD26" i="44"/>
  <c r="AE26" i="44" s="1"/>
  <c r="AD42" i="44"/>
  <c r="AE42" i="44" s="1"/>
  <c r="AJ56" i="44"/>
  <c r="AH41" i="44"/>
  <c r="AJ36" i="44"/>
  <c r="AF38" i="44"/>
  <c r="AJ40" i="44"/>
  <c r="AD22" i="44"/>
  <c r="AE22" i="44" s="1"/>
  <c r="AD17" i="44"/>
  <c r="AE17" i="44" s="1"/>
  <c r="Z16" i="50"/>
  <c r="Z29" i="50"/>
  <c r="Z17" i="50"/>
  <c r="Z26" i="50"/>
  <c r="Z19" i="50"/>
  <c r="Z25" i="50"/>
  <c r="Z22" i="50"/>
  <c r="Z21" i="50"/>
  <c r="Z27" i="50"/>
  <c r="Z14" i="50"/>
  <c r="Z18" i="50"/>
  <c r="Z28" i="50"/>
  <c r="Z24" i="50"/>
  <c r="Z15" i="50"/>
  <c r="Y10" i="15"/>
  <c r="Z10" i="15" s="1"/>
  <c r="Y7" i="15"/>
  <c r="Z7" i="15" s="1"/>
  <c r="Y30" i="15"/>
  <c r="Z30" i="15" s="1"/>
  <c r="Y36" i="15"/>
  <c r="Z36" i="15" s="1"/>
  <c r="Y16" i="15"/>
  <c r="Z16" i="15" s="1"/>
  <c r="Y12" i="15"/>
  <c r="Z12" i="15" s="1"/>
  <c r="Y26" i="15"/>
  <c r="Z26" i="15" s="1"/>
  <c r="Y39" i="15"/>
  <c r="Z39" i="15" s="1"/>
  <c r="Y22" i="15"/>
  <c r="Z22" i="15" s="1"/>
  <c r="Y23" i="15"/>
  <c r="Z23" i="15" s="1"/>
  <c r="Y27" i="15"/>
  <c r="Z27" i="15" s="1"/>
  <c r="Y15" i="15"/>
  <c r="Z15" i="15" s="1"/>
  <c r="Y38" i="15"/>
  <c r="Z38" i="15" s="1"/>
  <c r="Y34" i="15"/>
  <c r="Z34" i="15" s="1"/>
  <c r="Y29" i="15"/>
  <c r="Z29" i="15" s="1"/>
  <c r="Y35" i="15"/>
  <c r="Z35" i="15" s="1"/>
  <c r="Y28" i="15"/>
  <c r="Z28" i="15" s="1"/>
  <c r="Y17" i="15"/>
  <c r="Z17" i="15" s="1"/>
  <c r="Y14" i="15"/>
  <c r="Z14" i="15" s="1"/>
  <c r="Y19" i="15"/>
  <c r="Z19" i="15" s="1"/>
  <c r="Y20" i="15"/>
  <c r="Z20" i="15" s="1"/>
  <c r="Y21" i="15"/>
  <c r="Z21" i="15" s="1"/>
  <c r="Y31" i="15"/>
  <c r="Z31" i="15" s="1"/>
  <c r="Y13" i="15"/>
  <c r="Z13" i="15" s="1"/>
  <c r="Y18" i="15"/>
  <c r="Z18" i="15" s="1"/>
  <c r="Y25" i="15"/>
  <c r="Z25" i="15" s="1"/>
  <c r="Y32" i="15"/>
  <c r="Z32" i="15" s="1"/>
  <c r="Y37" i="15"/>
  <c r="Z37" i="15" s="1"/>
  <c r="Y24" i="15"/>
  <c r="Z24" i="15" s="1"/>
  <c r="Y33" i="15"/>
  <c r="Z33" i="15" s="1"/>
  <c r="K30" i="4"/>
  <c r="J13" i="46"/>
  <c r="Q13" i="46" s="1"/>
  <c r="G34" i="46"/>
  <c r="Y55" i="50"/>
  <c r="Y11" i="50"/>
  <c r="R11" i="50"/>
  <c r="R55" i="50"/>
  <c r="R13" i="50"/>
  <c r="Y13" i="50"/>
  <c r="T12" i="50"/>
  <c r="Y12" i="50" s="1"/>
  <c r="R12" i="50"/>
  <c r="Y9" i="50"/>
  <c r="X56" i="50"/>
  <c r="R7" i="50"/>
  <c r="R9" i="50"/>
  <c r="S6" i="50"/>
  <c r="S56" i="50" s="1"/>
  <c r="V56" i="50"/>
  <c r="W56" i="50"/>
  <c r="U56" i="50"/>
  <c r="R10" i="50"/>
  <c r="Q56" i="50"/>
  <c r="Y10" i="50"/>
  <c r="Y7" i="50"/>
  <c r="T8" i="50"/>
  <c r="Y8" i="50" s="1"/>
  <c r="R8" i="50"/>
  <c r="P56" i="50"/>
  <c r="K6" i="47"/>
  <c r="K10" i="47" s="1"/>
  <c r="J10" i="47"/>
  <c r="G10" i="47"/>
  <c r="H6" i="47"/>
  <c r="H10" i="47" s="1"/>
  <c r="Q12" i="46"/>
  <c r="Q12" i="45"/>
  <c r="Q34" i="45" s="1"/>
  <c r="W6" i="3"/>
  <c r="X6" i="3" s="1"/>
  <c r="AD48" i="44"/>
  <c r="AE48" i="44" s="1"/>
  <c r="AD37" i="44"/>
  <c r="AE37" i="44" s="1"/>
  <c r="AC27" i="44"/>
  <c r="AM27" i="44" s="1"/>
  <c r="AD53" i="44"/>
  <c r="AE53" i="44" s="1"/>
  <c r="AC43" i="44"/>
  <c r="AD38" i="44"/>
  <c r="AE38" i="44" s="1"/>
  <c r="AF26" i="44"/>
  <c r="AD20" i="44"/>
  <c r="AE20" i="44" s="1"/>
  <c r="AF18" i="44"/>
  <c r="AD13" i="44"/>
  <c r="AE13" i="44" s="1"/>
  <c r="AF24" i="44"/>
  <c r="AD19" i="44"/>
  <c r="AE19" i="44" s="1"/>
  <c r="AD25" i="44"/>
  <c r="AE25" i="44" s="1"/>
  <c r="AF25" i="44"/>
  <c r="AC17" i="44"/>
  <c r="AD8" i="44"/>
  <c r="AE8" i="44" s="1"/>
  <c r="AD15" i="44"/>
  <c r="AE15" i="44" s="1"/>
  <c r="AF37" i="44"/>
  <c r="AF22" i="44"/>
  <c r="AL22" i="44" s="1"/>
  <c r="AF17" i="44"/>
  <c r="AC36" i="44"/>
  <c r="AF49" i="44"/>
  <c r="AH54" i="44"/>
  <c r="AF11" i="44"/>
  <c r="AF15" i="44"/>
  <c r="AF19" i="44"/>
  <c r="AC35" i="44"/>
  <c r="AF35" i="44"/>
  <c r="AF54" i="44"/>
  <c r="AC13" i="44"/>
  <c r="AC8" i="44"/>
  <c r="AC41" i="44"/>
  <c r="AD35" i="44"/>
  <c r="AE35" i="44" s="1"/>
  <c r="AJ43" i="44"/>
  <c r="AF8" i="44"/>
  <c r="AF12" i="44"/>
  <c r="AF20" i="44"/>
  <c r="AC51" i="44"/>
  <c r="AM51" i="44" s="1"/>
  <c r="AC10" i="44"/>
  <c r="AJ22" i="44"/>
  <c r="AC52" i="44"/>
  <c r="AH17" i="44"/>
  <c r="AH53" i="44"/>
  <c r="AF36" i="44"/>
  <c r="AH52" i="44"/>
  <c r="AD14" i="44"/>
  <c r="AE14" i="44" s="1"/>
  <c r="AJ14" i="44"/>
  <c r="AJ21" i="44"/>
  <c r="AF52" i="44"/>
  <c r="AD21" i="44"/>
  <c r="AE21" i="44" s="1"/>
  <c r="AJ11" i="44"/>
  <c r="AF14" i="44"/>
  <c r="AF21" i="44"/>
  <c r="AL43" i="44"/>
  <c r="AC16" i="44"/>
  <c r="AJ15" i="44"/>
  <c r="AH16" i="44"/>
  <c r="AD36" i="44"/>
  <c r="AE36" i="44" s="1"/>
  <c r="AD11" i="44"/>
  <c r="AE11" i="44" s="1"/>
  <c r="AD23" i="44"/>
  <c r="AE23" i="44" s="1"/>
  <c r="AC45" i="44"/>
  <c r="AD45" i="44"/>
  <c r="AE45" i="44" s="1"/>
  <c r="AF45" i="44"/>
  <c r="AF42" i="44"/>
  <c r="AL42" i="44" s="1"/>
  <c r="AJ9" i="44"/>
  <c r="AJ19" i="44"/>
  <c r="AJ25" i="44"/>
  <c r="AC11" i="44"/>
  <c r="AL41" i="44"/>
  <c r="AD47" i="44"/>
  <c r="AE47" i="44" s="1"/>
  <c r="AD10" i="44"/>
  <c r="AE10" i="44" s="1"/>
  <c r="AD16" i="44"/>
  <c r="AE16" i="44" s="1"/>
  <c r="AD9" i="44"/>
  <c r="AE9" i="44" s="1"/>
  <c r="AF9" i="44"/>
  <c r="AF46" i="44"/>
  <c r="AC53" i="44"/>
  <c r="AD12" i="44"/>
  <c r="AE12" i="44" s="1"/>
  <c r="AD18" i="44"/>
  <c r="AE18" i="44" s="1"/>
  <c r="AD24" i="44"/>
  <c r="AE24" i="44" s="1"/>
  <c r="AF10" i="44"/>
  <c r="AF13" i="44"/>
  <c r="AJ17" i="44"/>
  <c r="AF23" i="44"/>
  <c r="AC38" i="44"/>
  <c r="AD49" i="44"/>
  <c r="AE49" i="44" s="1"/>
  <c r="AC37" i="44"/>
  <c r="AC26" i="44"/>
  <c r="AF48" i="44"/>
  <c r="AC44" i="44"/>
  <c r="AC50" i="44"/>
  <c r="AC54" i="44"/>
  <c r="AD30" i="44"/>
  <c r="AE30" i="44" s="1"/>
  <c r="AH30" i="44"/>
  <c r="AC30" i="44"/>
  <c r="AC15" i="44"/>
  <c r="AI57" i="44"/>
  <c r="AJ10" i="44"/>
  <c r="AJ13" i="44"/>
  <c r="AJ16" i="44"/>
  <c r="AJ20" i="44"/>
  <c r="AJ23" i="44"/>
  <c r="AJ26" i="44"/>
  <c r="AD32" i="44"/>
  <c r="AE32" i="44" s="1"/>
  <c r="AH32" i="44"/>
  <c r="AC32" i="44"/>
  <c r="AC23" i="44"/>
  <c r="AC12" i="44"/>
  <c r="AC19" i="44"/>
  <c r="AC14" i="44"/>
  <c r="AC21" i="44"/>
  <c r="AC42" i="44"/>
  <c r="AF44" i="44"/>
  <c r="AC48" i="44"/>
  <c r="AC46" i="44"/>
  <c r="AD31" i="44"/>
  <c r="AE31" i="44" s="1"/>
  <c r="AH31" i="44"/>
  <c r="AC31" i="44"/>
  <c r="AF47" i="44"/>
  <c r="AH47" i="44"/>
  <c r="AD33" i="44"/>
  <c r="AE33" i="44" s="1"/>
  <c r="AH33" i="44"/>
  <c r="AC33" i="44"/>
  <c r="AC25" i="44"/>
  <c r="AC20" i="44"/>
  <c r="AJ47" i="44"/>
  <c r="AF50" i="44"/>
  <c r="AC49" i="44"/>
  <c r="AC47" i="44"/>
  <c r="AJ18" i="44"/>
  <c r="AJ24" i="44"/>
  <c r="AD34" i="44"/>
  <c r="AE34" i="44" s="1"/>
  <c r="AF34" i="44"/>
  <c r="AC34" i="44"/>
  <c r="AH34" i="44"/>
  <c r="AC18" i="44"/>
  <c r="AD55" i="44"/>
  <c r="AE55" i="44" s="1"/>
  <c r="AH55" i="44"/>
  <c r="AC55" i="44"/>
  <c r="AJ12" i="44"/>
  <c r="AD40" i="44"/>
  <c r="AE40" i="44" s="1"/>
  <c r="AH40" i="44"/>
  <c r="AC9" i="44"/>
  <c r="AG8" i="44"/>
  <c r="Z57" i="44"/>
  <c r="Z58" i="44" s="1"/>
  <c r="AD28" i="44"/>
  <c r="AE28" i="44" s="1"/>
  <c r="AH28" i="44"/>
  <c r="AC28" i="44"/>
  <c r="AA57" i="44"/>
  <c r="AA58" i="44" s="1"/>
  <c r="AJ48" i="44"/>
  <c r="AD29" i="44"/>
  <c r="AE29" i="44" s="1"/>
  <c r="AH29" i="44"/>
  <c r="AC29" i="44"/>
  <c r="AK7" i="44"/>
  <c r="Y57" i="44"/>
  <c r="Y58" i="44" s="1"/>
  <c r="AC40" i="44"/>
  <c r="AC24" i="44"/>
  <c r="AD50" i="44"/>
  <c r="AE50" i="44" s="1"/>
  <c r="AD56" i="44"/>
  <c r="AE56" i="44" s="1"/>
  <c r="AH56" i="44"/>
  <c r="AC56" i="44"/>
  <c r="AD44" i="44"/>
  <c r="AE44" i="44" s="1"/>
  <c r="AC22" i="44"/>
  <c r="O5" i="42"/>
  <c r="I6" i="40"/>
  <c r="J6" i="40" s="1"/>
  <c r="J7" i="40" s="1"/>
  <c r="J6" i="39"/>
  <c r="J7" i="39" s="1"/>
  <c r="I20" i="23"/>
  <c r="H20" i="23"/>
  <c r="J6" i="5"/>
  <c r="L6" i="5"/>
  <c r="J34" i="46" l="1"/>
  <c r="AL13" i="44"/>
  <c r="AL46" i="44"/>
  <c r="AL26" i="44"/>
  <c r="AM26" i="44" s="1"/>
  <c r="AL38" i="44"/>
  <c r="AM38" i="44" s="1"/>
  <c r="AL48" i="44"/>
  <c r="AL20" i="44"/>
  <c r="AL24" i="44"/>
  <c r="AM24" i="44" s="1"/>
  <c r="Z13" i="50"/>
  <c r="Z55" i="50"/>
  <c r="Z11" i="50"/>
  <c r="Z12" i="50"/>
  <c r="Z9" i="50"/>
  <c r="Y6" i="50"/>
  <c r="Z6" i="50" s="1"/>
  <c r="Z8" i="50"/>
  <c r="Z7" i="50"/>
  <c r="AL35" i="44"/>
  <c r="AM35" i="44" s="1"/>
  <c r="Z10" i="50"/>
  <c r="R56" i="50"/>
  <c r="T56" i="50"/>
  <c r="Q34" i="46"/>
  <c r="M6" i="5"/>
  <c r="N6" i="5" s="1"/>
  <c r="AL11" i="44"/>
  <c r="AM11" i="44" s="1"/>
  <c r="L6" i="47"/>
  <c r="L10" i="47" s="1"/>
  <c r="W18" i="3"/>
  <c r="AL18" i="44"/>
  <c r="AM18" i="44" s="1"/>
  <c r="AL52" i="44"/>
  <c r="AM52" i="44" s="1"/>
  <c r="L6" i="4"/>
  <c r="M6" i="4" s="1"/>
  <c r="AL54" i="44"/>
  <c r="AM54" i="44" s="1"/>
  <c r="AL37" i="44"/>
  <c r="AL19" i="44"/>
  <c r="AM19" i="44" s="1"/>
  <c r="AL53" i="44"/>
  <c r="AM53" i="44" s="1"/>
  <c r="AL49" i="44"/>
  <c r="AM49" i="44" s="1"/>
  <c r="AM43" i="44"/>
  <c r="AM37" i="44"/>
  <c r="AL36" i="44"/>
  <c r="AM36" i="44" s="1"/>
  <c r="AL25" i="44"/>
  <c r="AM25" i="44" s="1"/>
  <c r="AL15" i="44"/>
  <c r="AM15" i="44" s="1"/>
  <c r="AL14" i="44"/>
  <c r="AM14" i="44" s="1"/>
  <c r="AL17" i="44"/>
  <c r="AM17" i="44" s="1"/>
  <c r="AM13" i="44"/>
  <c r="AM22" i="44"/>
  <c r="AL12" i="44"/>
  <c r="AM12" i="44" s="1"/>
  <c r="AL45" i="44"/>
  <c r="AM45" i="44" s="1"/>
  <c r="AL21" i="44"/>
  <c r="AM21" i="44" s="1"/>
  <c r="AM41" i="44"/>
  <c r="AL10" i="44"/>
  <c r="AM10" i="44" s="1"/>
  <c r="AL47" i="44"/>
  <c r="AM47" i="44" s="1"/>
  <c r="AL9" i="44"/>
  <c r="AM9" i="44" s="1"/>
  <c r="AM20" i="44"/>
  <c r="AH57" i="44"/>
  <c r="AH58" i="44" s="1"/>
  <c r="AL23" i="44"/>
  <c r="AM23" i="44" s="1"/>
  <c r="AM46" i="44"/>
  <c r="AL40" i="44"/>
  <c r="AM40" i="44" s="1"/>
  <c r="AM48" i="44"/>
  <c r="AL16" i="44"/>
  <c r="AM16" i="44" s="1"/>
  <c r="AF57" i="44"/>
  <c r="AF58" i="44" s="1"/>
  <c r="AL50" i="44"/>
  <c r="AM50" i="44" s="1"/>
  <c r="AI58" i="44"/>
  <c r="AL29" i="44"/>
  <c r="AM29" i="44" s="1"/>
  <c r="AJ8" i="44"/>
  <c r="AJ57" i="44" s="1"/>
  <c r="AJ58" i="44" s="1"/>
  <c r="AG57" i="44"/>
  <c r="AL31" i="44"/>
  <c r="AM31" i="44" s="1"/>
  <c r="AL30" i="44"/>
  <c r="AM30" i="44" s="1"/>
  <c r="AL55" i="44"/>
  <c r="AM55" i="44" s="1"/>
  <c r="AL34" i="44"/>
  <c r="AM34" i="44" s="1"/>
  <c r="AL33" i="44"/>
  <c r="AM33" i="44" s="1"/>
  <c r="AC57" i="44"/>
  <c r="AC58" i="44" s="1"/>
  <c r="AL7" i="44"/>
  <c r="AK57" i="44"/>
  <c r="AD57" i="44"/>
  <c r="AD58" i="44" s="1"/>
  <c r="AL44" i="44"/>
  <c r="AM44" i="44" s="1"/>
  <c r="AL56" i="44"/>
  <c r="AM56" i="44" s="1"/>
  <c r="AL28" i="44"/>
  <c r="AM28" i="44" s="1"/>
  <c r="AL8" i="44"/>
  <c r="AM8" i="44" s="1"/>
  <c r="AE57" i="44"/>
  <c r="AE58" i="44" s="1"/>
  <c r="AM42" i="44"/>
  <c r="AL32" i="44"/>
  <c r="AM32" i="44" s="1"/>
  <c r="P4" i="42"/>
  <c r="P5" i="42" s="1"/>
  <c r="I7" i="40"/>
  <c r="K6" i="39"/>
  <c r="K7" i="39" s="1"/>
  <c r="M6" i="39"/>
  <c r="N6" i="39" s="1"/>
  <c r="Y56" i="50" l="1"/>
  <c r="Z56" i="50"/>
  <c r="X18" i="3"/>
  <c r="AL57" i="44"/>
  <c r="AL58" i="44" s="1"/>
  <c r="AM7" i="44"/>
  <c r="AM57" i="44" s="1"/>
  <c r="AM58" i="44" s="1"/>
  <c r="AK58" i="44"/>
  <c r="AG58" i="44"/>
  <c r="M7" i="39"/>
  <c r="N7" i="39"/>
  <c r="O6" i="39"/>
  <c r="O7" i="39" s="1"/>
  <c r="O7" i="7"/>
  <c r="O10" i="7" s="1"/>
  <c r="L19" i="28" l="1"/>
  <c r="M19" i="28" s="1"/>
  <c r="P19" i="28" s="1"/>
  <c r="L17" i="28"/>
  <c r="N20" i="28"/>
  <c r="O20" i="28"/>
  <c r="L9" i="28"/>
  <c r="M9" i="28" s="1"/>
  <c r="P9" i="28" s="1"/>
  <c r="L10" i="28"/>
  <c r="M10" i="28" s="1"/>
  <c r="P10" i="28" s="1"/>
  <c r="J20" i="28"/>
  <c r="M17" i="28" l="1"/>
  <c r="P17" i="28" s="1"/>
  <c r="L11" i="28"/>
  <c r="M11" i="28" s="1"/>
  <c r="P11" i="28" s="1"/>
  <c r="L8" i="28"/>
  <c r="M8" i="28" s="1"/>
  <c r="P8" i="28" s="1"/>
  <c r="L12" i="28"/>
  <c r="M12" i="28" s="1"/>
  <c r="P12" i="28" s="1"/>
  <c r="K20" i="28"/>
  <c r="L18" i="28"/>
  <c r="M18" i="28" s="1"/>
  <c r="P18" i="28" s="1"/>
  <c r="H20" i="28"/>
  <c r="L16" i="28"/>
  <c r="L13" i="28"/>
  <c r="L15" i="28"/>
  <c r="L14" i="28"/>
  <c r="G20" i="28"/>
  <c r="E23" i="31"/>
  <c r="H13" i="31"/>
  <c r="M16" i="28" l="1"/>
  <c r="P16" i="28" s="1"/>
  <c r="M15" i="28"/>
  <c r="P15" i="28" s="1"/>
  <c r="M13" i="28"/>
  <c r="P13" i="28" s="1"/>
  <c r="M14" i="28"/>
  <c r="P14" i="28" s="1"/>
  <c r="B22" i="29"/>
  <c r="M4" i="29"/>
  <c r="I29" i="29" s="1"/>
  <c r="L5" i="28" l="1"/>
  <c r="M5" i="28" l="1"/>
  <c r="P5" i="28" s="1"/>
  <c r="I20" i="28"/>
  <c r="L7" i="28"/>
  <c r="M7" i="28" s="1"/>
  <c r="P7" i="28" s="1"/>
  <c r="L4" i="28"/>
  <c r="L6" i="28"/>
  <c r="M6" i="28" s="1"/>
  <c r="P6" i="28" s="1"/>
  <c r="L3" i="28"/>
  <c r="L20" i="28" l="1"/>
  <c r="M4" i="28"/>
  <c r="P4" i="28" s="1"/>
  <c r="P3" i="28"/>
  <c r="P20" i="28" l="1"/>
  <c r="M20" i="28"/>
  <c r="J9" i="26"/>
  <c r="F9" i="26"/>
  <c r="N6" i="26"/>
  <c r="H6" i="26"/>
  <c r="H9" i="26" l="1"/>
  <c r="I6" i="26"/>
  <c r="I9" i="26" s="1"/>
  <c r="K6" i="26"/>
  <c r="L6" i="26" s="1"/>
  <c r="G9" i="26"/>
  <c r="AB73" i="25"/>
  <c r="AB72" i="25"/>
  <c r="A72" i="25"/>
  <c r="D83" i="25" s="1"/>
  <c r="AB71" i="25"/>
  <c r="AB69" i="25"/>
  <c r="AB68" i="25"/>
  <c r="AB67" i="25"/>
  <c r="AB65" i="25"/>
  <c r="AB64" i="25"/>
  <c r="AB63" i="25"/>
  <c r="AB62" i="25"/>
  <c r="AB60" i="25"/>
  <c r="AB59" i="25"/>
  <c r="AB58" i="25"/>
  <c r="AB57" i="25"/>
  <c r="E57" i="25"/>
  <c r="E56" i="25"/>
  <c r="AB55" i="25"/>
  <c r="AB54" i="25"/>
  <c r="G54" i="25"/>
  <c r="AB53" i="25"/>
  <c r="T53" i="25"/>
  <c r="G53" i="25"/>
  <c r="AB52" i="25"/>
  <c r="T52" i="25"/>
  <c r="T51" i="25"/>
  <c r="AB50" i="25"/>
  <c r="T50" i="25"/>
  <c r="E50" i="25"/>
  <c r="AB49" i="25"/>
  <c r="T49" i="25"/>
  <c r="E49" i="25"/>
  <c r="AB48" i="25"/>
  <c r="T48" i="25"/>
  <c r="E48" i="25"/>
  <c r="AB47" i="25"/>
  <c r="T47" i="25"/>
  <c r="E47" i="25"/>
  <c r="T46" i="25"/>
  <c r="L46" i="25"/>
  <c r="E46" i="25"/>
  <c r="AB45" i="25"/>
  <c r="T45" i="25"/>
  <c r="L45" i="25"/>
  <c r="E45" i="25"/>
  <c r="AB44" i="25"/>
  <c r="L44" i="25"/>
  <c r="E44" i="25"/>
  <c r="L43" i="25"/>
  <c r="E43" i="25"/>
  <c r="E42" i="25"/>
  <c r="G40" i="25"/>
  <c r="E40" i="25"/>
  <c r="G39" i="25"/>
  <c r="E39" i="25"/>
  <c r="G38" i="25"/>
  <c r="E38" i="25"/>
  <c r="T37" i="25"/>
  <c r="Q37" i="25"/>
  <c r="E36" i="25"/>
  <c r="X35" i="25"/>
  <c r="T35" i="25"/>
  <c r="Q35" i="25"/>
  <c r="E35" i="25"/>
  <c r="X33" i="25"/>
  <c r="T33" i="25"/>
  <c r="Q33" i="25"/>
  <c r="E33" i="25"/>
  <c r="E32" i="25"/>
  <c r="E31" i="25"/>
  <c r="E30" i="25"/>
  <c r="Q29" i="25"/>
  <c r="Q28" i="25"/>
  <c r="E28" i="25"/>
  <c r="Q27" i="25"/>
  <c r="E27" i="25"/>
  <c r="AK26" i="25"/>
  <c r="AI26" i="25"/>
  <c r="AG26" i="25"/>
  <c r="AE26" i="25"/>
  <c r="AC26" i="25"/>
  <c r="AA26" i="25"/>
  <c r="Y26" i="25"/>
  <c r="W26" i="25"/>
  <c r="U26" i="25"/>
  <c r="Q26" i="25"/>
  <c r="E26" i="25"/>
  <c r="AK25" i="25"/>
  <c r="AI25" i="25"/>
  <c r="AG25" i="25"/>
  <c r="AE25" i="25"/>
  <c r="AC25" i="25"/>
  <c r="AA25" i="25"/>
  <c r="Y25" i="25"/>
  <c r="W25" i="25"/>
  <c r="U25" i="25"/>
  <c r="Q25" i="25"/>
  <c r="AK24" i="25"/>
  <c r="AI24" i="25"/>
  <c r="AG24" i="25"/>
  <c r="AE24" i="25"/>
  <c r="AC24" i="25"/>
  <c r="AA24" i="25"/>
  <c r="Y24" i="25"/>
  <c r="W24" i="25"/>
  <c r="U24" i="25"/>
  <c r="Q24" i="25"/>
  <c r="AK23" i="25"/>
  <c r="AI23" i="25"/>
  <c r="AG23" i="25"/>
  <c r="AE23" i="25"/>
  <c r="AC23" i="25"/>
  <c r="AA23" i="25"/>
  <c r="Y23" i="25"/>
  <c r="W23" i="25"/>
  <c r="U23" i="25"/>
  <c r="Q23" i="25"/>
  <c r="AK22" i="25"/>
  <c r="AI22" i="25"/>
  <c r="AG22" i="25"/>
  <c r="AE22" i="25"/>
  <c r="AC22" i="25"/>
  <c r="AA22" i="25"/>
  <c r="Y22" i="25"/>
  <c r="W22" i="25"/>
  <c r="U22" i="25"/>
  <c r="Q22" i="25"/>
  <c r="AK21" i="25"/>
  <c r="AI21" i="25"/>
  <c r="AG21" i="25"/>
  <c r="AE21" i="25"/>
  <c r="AC21" i="25"/>
  <c r="AA21" i="25"/>
  <c r="Y21" i="25"/>
  <c r="W21" i="25"/>
  <c r="U21" i="25"/>
  <c r="AK20" i="25"/>
  <c r="AI20" i="25"/>
  <c r="AG20" i="25"/>
  <c r="AE20" i="25"/>
  <c r="AC20" i="25"/>
  <c r="AA20" i="25"/>
  <c r="Y20" i="25"/>
  <c r="W20" i="25"/>
  <c r="U20" i="25"/>
  <c r="AK19" i="25"/>
  <c r="AI19" i="25"/>
  <c r="AG19" i="25"/>
  <c r="AE19" i="25"/>
  <c r="AC19" i="25"/>
  <c r="AA19" i="25"/>
  <c r="Y19" i="25"/>
  <c r="W19" i="25"/>
  <c r="U19" i="25"/>
  <c r="Q19" i="25"/>
  <c r="AK18" i="25"/>
  <c r="AI18" i="25"/>
  <c r="AG18" i="25"/>
  <c r="AE18" i="25"/>
  <c r="AC18" i="25"/>
  <c r="AA18" i="25"/>
  <c r="Y18" i="25"/>
  <c r="W18" i="25"/>
  <c r="U18" i="25"/>
  <c r="Q18" i="25"/>
  <c r="AK17" i="25"/>
  <c r="AI17" i="25"/>
  <c r="AG17" i="25"/>
  <c r="AE17" i="25"/>
  <c r="AC17" i="25"/>
  <c r="AA17" i="25"/>
  <c r="Y17" i="25"/>
  <c r="W17" i="25"/>
  <c r="U17" i="25"/>
  <c r="Q17" i="25"/>
  <c r="AK16" i="25"/>
  <c r="AI16" i="25"/>
  <c r="AG16" i="25"/>
  <c r="AE16" i="25"/>
  <c r="AC16" i="25"/>
  <c r="AA16" i="25"/>
  <c r="Y16" i="25"/>
  <c r="W16" i="25"/>
  <c r="U16" i="25"/>
  <c r="Q16" i="25"/>
  <c r="AK15" i="25"/>
  <c r="AI15" i="25"/>
  <c r="AG15" i="25"/>
  <c r="AE15" i="25"/>
  <c r="AC15" i="25"/>
  <c r="AA15" i="25"/>
  <c r="Y15" i="25"/>
  <c r="W15" i="25"/>
  <c r="U15" i="25"/>
  <c r="Q15" i="25"/>
  <c r="AI14" i="25"/>
  <c r="AG14" i="25"/>
  <c r="AE14" i="25"/>
  <c r="AC14" i="25"/>
  <c r="AA14" i="25"/>
  <c r="Y14" i="25"/>
  <c r="W14" i="25"/>
  <c r="U14" i="25"/>
  <c r="Q14" i="25"/>
  <c r="E14" i="25"/>
  <c r="G14" i="25" s="1"/>
  <c r="AE13" i="25"/>
  <c r="AC13" i="25"/>
  <c r="AA13" i="25"/>
  <c r="Y13" i="25"/>
  <c r="W13" i="25"/>
  <c r="U13" i="25"/>
  <c r="Q13" i="25"/>
  <c r="E13" i="25"/>
  <c r="G13" i="25" s="1"/>
  <c r="AA12" i="25"/>
  <c r="Y12" i="25"/>
  <c r="W12" i="25"/>
  <c r="U12" i="25"/>
  <c r="Q12" i="25"/>
  <c r="E12" i="25"/>
  <c r="G12" i="25" s="1"/>
  <c r="E11" i="25"/>
  <c r="G11" i="25" s="1"/>
  <c r="E9" i="25"/>
  <c r="G9" i="25" s="1"/>
  <c r="E8" i="25"/>
  <c r="G8" i="25" s="1"/>
  <c r="E7" i="25"/>
  <c r="G7" i="25" s="1"/>
  <c r="E6" i="25"/>
  <c r="G6" i="25" s="1"/>
  <c r="E5" i="25"/>
  <c r="G5" i="25" s="1"/>
  <c r="G3" i="25"/>
  <c r="G20" i="23"/>
  <c r="F20" i="23"/>
  <c r="I41" i="20"/>
  <c r="I34" i="20"/>
  <c r="B46" i="19"/>
  <c r="F43" i="19"/>
  <c r="E43" i="19"/>
  <c r="C43" i="19" s="1"/>
  <c r="F42" i="19"/>
  <c r="E42" i="19"/>
  <c r="C42" i="19" s="1"/>
  <c r="B37" i="19"/>
  <c r="F36" i="19"/>
  <c r="E36" i="19"/>
  <c r="C36" i="19" s="1"/>
  <c r="C37" i="19" s="1"/>
  <c r="F35" i="19"/>
  <c r="E35" i="19"/>
  <c r="F28" i="19"/>
  <c r="C28" i="19" s="1"/>
  <c r="F27" i="19"/>
  <c r="C27" i="19" s="1"/>
  <c r="F26" i="19"/>
  <c r="C26" i="19"/>
  <c r="F25" i="19"/>
  <c r="C25" i="19"/>
  <c r="F24" i="19"/>
  <c r="C24" i="19"/>
  <c r="F23" i="19"/>
  <c r="C23" i="19"/>
  <c r="F22" i="19"/>
  <c r="C22" i="19"/>
  <c r="F21" i="19"/>
  <c r="C21" i="19"/>
  <c r="F20" i="19"/>
  <c r="C20" i="19"/>
  <c r="F19" i="19"/>
  <c r="C19" i="19"/>
  <c r="F18" i="19"/>
  <c r="C18" i="19"/>
  <c r="F17" i="19"/>
  <c r="C17" i="19"/>
  <c r="F16" i="19"/>
  <c r="C16" i="19"/>
  <c r="F15" i="19"/>
  <c r="C15" i="19"/>
  <c r="F14" i="19"/>
  <c r="C14" i="19"/>
  <c r="F13" i="19"/>
  <c r="C13" i="19"/>
  <c r="C29" i="19" s="1"/>
  <c r="D82" i="25" l="1"/>
  <c r="D75" i="25"/>
  <c r="C46" i="19"/>
  <c r="D79" i="25"/>
  <c r="D80" i="25"/>
  <c r="D74" i="25"/>
  <c r="D81" i="25"/>
  <c r="D76" i="25"/>
  <c r="D84" i="25"/>
  <c r="D78" i="25"/>
  <c r="M6" i="26"/>
  <c r="K9" i="26"/>
  <c r="D77" i="25"/>
  <c r="J6" i="23"/>
  <c r="K6" i="23" s="1"/>
  <c r="V44" i="15"/>
  <c r="D20" i="15"/>
  <c r="A20" i="15"/>
  <c r="D19" i="15"/>
  <c r="A19" i="15"/>
  <c r="D18" i="15"/>
  <c r="A18" i="15"/>
  <c r="D17" i="15"/>
  <c r="A17" i="15"/>
  <c r="D16" i="15"/>
  <c r="A16" i="15"/>
  <c r="D15" i="15"/>
  <c r="A15" i="15"/>
  <c r="D14" i="15"/>
  <c r="A14" i="15"/>
  <c r="D13" i="15"/>
  <c r="A13" i="15"/>
  <c r="D12" i="15"/>
  <c r="A12" i="15"/>
  <c r="T43" i="15"/>
  <c r="L6" i="23" l="1"/>
  <c r="M6" i="23" s="1"/>
  <c r="J20" i="23"/>
  <c r="I36" i="20"/>
  <c r="L9" i="26"/>
  <c r="M9" i="26"/>
  <c r="A43" i="15"/>
  <c r="S44" i="15"/>
  <c r="M20" i="23" l="1"/>
  <c r="K20" i="23"/>
  <c r="L20" i="23"/>
  <c r="U43" i="15"/>
  <c r="T44" i="15"/>
  <c r="E30" i="12"/>
  <c r="E29" i="12"/>
  <c r="E28" i="12"/>
  <c r="E27" i="12"/>
  <c r="E26" i="12"/>
  <c r="E25" i="12"/>
  <c r="E24" i="12"/>
  <c r="X43" i="15" l="1"/>
  <c r="W43" i="15"/>
  <c r="N6" i="23"/>
  <c r="N20" i="23" s="1"/>
  <c r="U44" i="15"/>
  <c r="J12" i="12"/>
  <c r="L7" i="11"/>
  <c r="M7" i="11" s="1"/>
  <c r="Y43" i="15" l="1"/>
  <c r="K7" i="12"/>
  <c r="L7" i="12" s="1"/>
  <c r="X44" i="15"/>
  <c r="W44" i="15"/>
  <c r="I12" i="12"/>
  <c r="L11" i="11"/>
  <c r="M11" i="11"/>
  <c r="I7" i="11"/>
  <c r="H11" i="11"/>
  <c r="I16" i="10"/>
  <c r="E9" i="10"/>
  <c r="G9" i="10" s="1"/>
  <c r="N41" i="9"/>
  <c r="H39" i="9"/>
  <c r="G37" i="9"/>
  <c r="O34" i="9"/>
  <c r="I34" i="9"/>
  <c r="G12" i="9"/>
  <c r="K12" i="9" s="1"/>
  <c r="Y44" i="15" l="1"/>
  <c r="G34" i="9"/>
  <c r="N12" i="9"/>
  <c r="N34" i="9" s="1"/>
  <c r="E16" i="10"/>
  <c r="K12" i="12"/>
  <c r="L12" i="12"/>
  <c r="N7" i="11"/>
  <c r="N11" i="11" s="1"/>
  <c r="I11" i="11"/>
  <c r="J7" i="11"/>
  <c r="J11" i="11" s="1"/>
  <c r="H9" i="10"/>
  <c r="G16" i="10"/>
  <c r="J12" i="9"/>
  <c r="J34" i="9" s="1"/>
  <c r="P7" i="7"/>
  <c r="P10" i="7" s="1"/>
  <c r="A7" i="7"/>
  <c r="K10" i="5"/>
  <c r="M10" i="5"/>
  <c r="H30" i="4"/>
  <c r="Z43" i="15" l="1"/>
  <c r="Z44" i="15" s="1"/>
  <c r="Q13" i="6"/>
  <c r="H10" i="5"/>
  <c r="I10" i="5"/>
  <c r="I30" i="4"/>
  <c r="J9" i="10"/>
  <c r="H16" i="10"/>
  <c r="Q12" i="9"/>
  <c r="Q34" i="9" s="1"/>
  <c r="P13" i="6"/>
  <c r="L10" i="5"/>
  <c r="D45" i="2"/>
  <c r="D44" i="2"/>
  <c r="D43" i="2"/>
  <c r="D42" i="2"/>
  <c r="D41" i="2"/>
  <c r="C40" i="2"/>
  <c r="D40" i="2" s="1"/>
  <c r="C39" i="2"/>
  <c r="D39" i="2" s="1"/>
  <c r="B36" i="2"/>
  <c r="C34" i="2"/>
  <c r="D34" i="2" s="1"/>
  <c r="D33" i="2"/>
  <c r="B29" i="2"/>
  <c r="C27" i="2"/>
  <c r="D27" i="2" s="1"/>
  <c r="C26" i="2"/>
  <c r="D26" i="2" s="1"/>
  <c r="C25" i="2"/>
  <c r="D25" i="2" s="1"/>
  <c r="C23" i="2"/>
  <c r="D23" i="2" s="1"/>
  <c r="C22" i="2"/>
  <c r="D22" i="2" s="1"/>
  <c r="C21" i="2"/>
  <c r="D21" i="2" s="1"/>
  <c r="C20" i="2"/>
  <c r="D20" i="2" s="1"/>
  <c r="C19" i="2"/>
  <c r="D19" i="2" s="1"/>
  <c r="C18" i="2"/>
  <c r="D18" i="2" s="1"/>
  <c r="C17" i="2"/>
  <c r="D17" i="2" s="1"/>
  <c r="C16" i="2"/>
  <c r="D16" i="2" s="1"/>
  <c r="C15" i="2"/>
  <c r="D15" i="2" s="1"/>
  <c r="C14" i="2"/>
  <c r="D14" i="2" s="1"/>
  <c r="C13" i="2"/>
  <c r="D13" i="2" s="1"/>
  <c r="C12" i="2"/>
  <c r="D12" i="2" s="1"/>
  <c r="C24" i="2"/>
  <c r="D24" i="2" s="1"/>
  <c r="C36" i="2" l="1"/>
  <c r="L30" i="4"/>
  <c r="R7" i="6"/>
  <c r="R13" i="6" s="1"/>
  <c r="N10" i="5"/>
  <c r="J10" i="5"/>
  <c r="D36" i="2"/>
  <c r="B48" i="2" s="1"/>
  <c r="D29" i="2"/>
  <c r="A48" i="2" s="1"/>
  <c r="C46" i="2"/>
  <c r="D46" i="2"/>
  <c r="C48" i="2" s="1"/>
  <c r="J16" i="10"/>
  <c r="K9" i="10"/>
  <c r="K16" i="10" s="1"/>
  <c r="G18" i="10" s="1"/>
  <c r="R7" i="7"/>
  <c r="C29" i="2"/>
  <c r="S7" i="6" l="1"/>
  <c r="S13" i="6" s="1"/>
  <c r="M30" i="4"/>
  <c r="D48" i="2"/>
  <c r="S7" i="7"/>
  <c r="S10" i="7" s="1"/>
  <c r="D51" i="2" l="1"/>
  <c r="V18" i="3"/>
  <c r="Y6" i="3" l="1"/>
  <c r="Y18" i="3" l="1"/>
  <c r="Z6" i="3"/>
  <c r="Z18" i="3" s="1"/>
  <c r="AA6" i="3" l="1"/>
  <c r="AA1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B33" authorId="0" shapeId="0" xr:uid="{00000000-0006-0000-0500-000001000000}">
      <text>
        <r>
          <rPr>
            <b/>
            <sz val="8"/>
            <color indexed="81"/>
            <rFont val="Tahoma"/>
            <family val="2"/>
            <charset val="162"/>
          </rPr>
          <t>Yazar:</t>
        </r>
        <r>
          <rPr>
            <sz val="8"/>
            <color indexed="81"/>
            <rFont val="Tahoma"/>
            <family val="2"/>
            <charset val="162"/>
          </rPr>
          <t xml:space="preserve">
KID.5 DEN AZ, 20 DEN FAZLA OLANLAR EM.KES. ÖDEMEZ
 kes.miktarı buraya yazılır.</t>
        </r>
      </text>
    </comment>
    <comment ref="B34" authorId="0" shapeId="0" xr:uid="{00000000-0006-0000-0500-000002000000}">
      <text>
        <r>
          <rPr>
            <b/>
            <sz val="8"/>
            <color indexed="81"/>
            <rFont val="Tahoma"/>
            <family val="2"/>
            <charset val="162"/>
          </rPr>
          <t>Yazar:</t>
        </r>
        <r>
          <rPr>
            <sz val="8"/>
            <color indexed="81"/>
            <rFont val="Tahoma"/>
            <family val="2"/>
            <charset val="162"/>
          </rPr>
          <t xml:space="preserve">
KID.5 DEN AZ, 20 DEN FAZLA OLANLAR EM.KES. ÖDEMEZ
 kes.miktarı buraya yazılır.</t>
        </r>
      </text>
    </comment>
    <comment ref="D34" authorId="0" shapeId="0" xr:uid="{00000000-0006-0000-0500-000003000000}">
      <text>
        <r>
          <rPr>
            <b/>
            <sz val="8"/>
            <color indexed="81"/>
            <rFont val="Tahoma"/>
            <family val="2"/>
            <charset val="162"/>
          </rPr>
          <t>Yazar:</t>
        </r>
        <r>
          <rPr>
            <sz val="8"/>
            <color indexed="81"/>
            <rFont val="Tahoma"/>
            <family val="2"/>
            <charset val="162"/>
          </rPr>
          <t xml:space="preserve">
KIDEMİ 5 YILDAN AZ İSE KESENEKLER EM.SAND. GİDER. KİŞİDEN GERİ ALINMAZ.. 20 YILDAN FAZLA OLANDA AYNI. BURAYA YAZILIR.</t>
        </r>
      </text>
    </comment>
    <comment ref="B42" authorId="0" shapeId="0" xr:uid="{00000000-0006-0000-0500-000004000000}">
      <text>
        <r>
          <rPr>
            <b/>
            <sz val="8"/>
            <color indexed="81"/>
            <rFont val="Tahoma"/>
            <family val="2"/>
            <charset val="162"/>
          </rPr>
          <t>Yazar:</t>
        </r>
        <r>
          <rPr>
            <sz val="8"/>
            <color indexed="81"/>
            <rFont val="Tahoma"/>
            <family val="2"/>
            <charset val="162"/>
          </rPr>
          <t xml:space="preserve">
KIDIME 5 AZ, 20 FAZLA OLUNCA EM.KES. GERİ ALINDIĞI İÇİN. %16 YAZILMASI İLE DOĞRU HS.BULUNUYOR. TAM MAAŞ İADESİ ÖRN.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B42" authorId="0" shapeId="0" xr:uid="{00000000-0006-0000-0700-000001000000}">
      <text>
        <r>
          <rPr>
            <b/>
            <sz val="8"/>
            <color indexed="81"/>
            <rFont val="Tahoma"/>
            <family val="2"/>
            <charset val="162"/>
          </rPr>
          <t>Yazar:</t>
        </r>
        <r>
          <rPr>
            <sz val="8"/>
            <color indexed="81"/>
            <rFont val="Tahoma"/>
            <family val="2"/>
            <charset val="162"/>
          </rPr>
          <t xml:space="preserve">
asgari geçim indirimi ile aylık gelir verigisini topla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L7" authorId="0" shapeId="0" xr:uid="{AF076F7B-389E-4178-B90E-557E96FC8F19}">
      <text>
        <r>
          <rPr>
            <b/>
            <sz val="9"/>
            <color indexed="81"/>
            <rFont val="Tahoma"/>
            <family val="2"/>
            <charset val="162"/>
          </rPr>
          <t>Yazar:</t>
        </r>
        <r>
          <rPr>
            <sz val="9"/>
            <color indexed="81"/>
            <rFont val="Tahoma"/>
            <family val="2"/>
            <charset val="162"/>
          </rPr>
          <t xml:space="preserve">
ÇOCUK SAYISI VARSA YAZILACAK</t>
        </r>
      </text>
    </comment>
    <comment ref="L8" authorId="0" shapeId="0" xr:uid="{71EA4DB9-ADB2-4239-86E6-2E0054728AAB}">
      <text>
        <r>
          <rPr>
            <b/>
            <sz val="9"/>
            <color indexed="81"/>
            <rFont val="Tahoma"/>
            <family val="2"/>
            <charset val="162"/>
          </rPr>
          <t>Yazar:</t>
        </r>
        <r>
          <rPr>
            <sz val="9"/>
            <color indexed="81"/>
            <rFont val="Tahoma"/>
            <family val="2"/>
            <charset val="162"/>
          </rPr>
          <t xml:space="preserve">
ÇOCUK SAYISI VARSA YAZILACAK</t>
        </r>
      </text>
    </comment>
    <comment ref="L9" authorId="0" shapeId="0" xr:uid="{0E083864-9D91-48ED-82C7-454FBF6E6B11}">
      <text>
        <r>
          <rPr>
            <b/>
            <sz val="9"/>
            <color indexed="81"/>
            <rFont val="Tahoma"/>
            <family val="2"/>
            <charset val="162"/>
          </rPr>
          <t>Yazar:</t>
        </r>
        <r>
          <rPr>
            <sz val="9"/>
            <color indexed="81"/>
            <rFont val="Tahoma"/>
            <family val="2"/>
            <charset val="162"/>
          </rPr>
          <t xml:space="preserve">
ÇOCUK SAYISI VARSA YAZILACAK</t>
        </r>
      </text>
    </comment>
    <comment ref="L10" authorId="0" shapeId="0" xr:uid="{025FFA0F-2C9D-4BED-97BF-B8B04C0BF421}">
      <text>
        <r>
          <rPr>
            <b/>
            <sz val="9"/>
            <color indexed="81"/>
            <rFont val="Tahoma"/>
            <family val="2"/>
            <charset val="162"/>
          </rPr>
          <t>Yazar:</t>
        </r>
        <r>
          <rPr>
            <sz val="9"/>
            <color indexed="81"/>
            <rFont val="Tahoma"/>
            <family val="2"/>
            <charset val="162"/>
          </rPr>
          <t xml:space="preserve">
ÇOCUK SAYISI VARSA YAZILACAK</t>
        </r>
      </text>
    </comment>
    <comment ref="L11" authorId="0" shapeId="0" xr:uid="{B727F3CC-5339-475C-BE20-68CD8E2FE9BF}">
      <text>
        <r>
          <rPr>
            <b/>
            <sz val="9"/>
            <color indexed="81"/>
            <rFont val="Tahoma"/>
            <family val="2"/>
            <charset val="162"/>
          </rPr>
          <t>Yazar:</t>
        </r>
        <r>
          <rPr>
            <sz val="9"/>
            <color indexed="81"/>
            <rFont val="Tahoma"/>
            <family val="2"/>
            <charset val="162"/>
          </rPr>
          <t xml:space="preserve">
ÇOCUK SAYISI VARSA YAZILACAK</t>
        </r>
      </text>
    </comment>
    <comment ref="L12" authorId="0" shapeId="0" xr:uid="{90225476-0758-4D99-BB38-E5AC8CFB82CE}">
      <text>
        <r>
          <rPr>
            <b/>
            <sz val="9"/>
            <color indexed="81"/>
            <rFont val="Tahoma"/>
            <family val="2"/>
            <charset val="162"/>
          </rPr>
          <t>Yazar:</t>
        </r>
        <r>
          <rPr>
            <sz val="9"/>
            <color indexed="81"/>
            <rFont val="Tahoma"/>
            <family val="2"/>
            <charset val="162"/>
          </rPr>
          <t xml:space="preserve">
ÇOCUK SAYISI VARSA YAZILACAK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B7" authorId="0" shapeId="0" xr:uid="{00000000-0006-0000-1700-000001000000}">
      <text>
        <r>
          <rPr>
            <b/>
            <sz val="9"/>
            <color indexed="81"/>
            <rFont val="Tahoma"/>
            <family val="2"/>
            <charset val="162"/>
          </rPr>
          <t>Yazar:</t>
        </r>
        <r>
          <rPr>
            <sz val="9"/>
            <color indexed="81"/>
            <rFont val="Tahoma"/>
            <family val="2"/>
            <charset val="162"/>
          </rPr>
          <t xml:space="preserve">
EŞ ÇALIŞİMIYORSA H YAZILMASI DURUMUNDA AİLE YARDIMI OTOMATİK OLARAK BORDROYA YANSITIR.</t>
        </r>
      </text>
    </comment>
    <comment ref="E7" authorId="0" shapeId="0" xr:uid="{00000000-0006-0000-1700-000002000000}">
      <text>
        <r>
          <rPr>
            <b/>
            <sz val="9"/>
            <color indexed="81"/>
            <rFont val="Tahoma"/>
            <family val="2"/>
            <charset val="162"/>
          </rPr>
          <t>Yazar:</t>
        </r>
        <r>
          <rPr>
            <sz val="9"/>
            <color indexed="81"/>
            <rFont val="Tahoma"/>
            <family val="2"/>
            <charset val="162"/>
          </rPr>
          <t xml:space="preserve">
ÇOCUK SAYISI N SUTUNUNA YAZILMASI DURUMUNDA OTOMATİK ÇOCUK YARDIMI BORDROYA YANSIR</t>
        </r>
      </text>
    </comment>
    <comment ref="H7" authorId="0" shapeId="0" xr:uid="{00000000-0006-0000-1700-000003000000}">
      <text>
        <r>
          <rPr>
            <b/>
            <sz val="9"/>
            <color indexed="81"/>
            <rFont val="Tahoma"/>
            <family val="2"/>
            <charset val="162"/>
          </rPr>
          <t>Yazar:</t>
        </r>
        <r>
          <rPr>
            <sz val="9"/>
            <color indexed="81"/>
            <rFont val="Tahoma"/>
            <family val="2"/>
            <charset val="162"/>
          </rPr>
          <t xml:space="preserve">
HİZMET SÜRESİ YAZILMASI DURUMUNDA KIDEM AYLIGI BORDROYA YANSIR</t>
        </r>
      </text>
    </comment>
    <comment ref="K7" authorId="0" shapeId="0" xr:uid="{00000000-0006-0000-1700-000004000000}">
      <text>
        <r>
          <rPr>
            <b/>
            <sz val="9"/>
            <color indexed="81"/>
            <rFont val="Tahoma"/>
            <family val="2"/>
            <charset val="162"/>
          </rPr>
          <t>Yazar:</t>
        </r>
        <r>
          <rPr>
            <sz val="9"/>
            <color indexed="81"/>
            <rFont val="Tahoma"/>
            <family val="2"/>
            <charset val="162"/>
          </rPr>
          <t xml:space="preserve">
ÇOCUK SAYISI VARSA YAZILACAK</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C2" authorId="0" shapeId="0" xr:uid="{00000000-0006-0000-1900-000001000000}">
      <text>
        <r>
          <rPr>
            <b/>
            <sz val="9"/>
            <color indexed="81"/>
            <rFont val="Tahoma"/>
            <family val="2"/>
            <charset val="162"/>
          </rPr>
          <t>Yazar:</t>
        </r>
        <r>
          <rPr>
            <sz val="9"/>
            <color indexed="81"/>
            <rFont val="Tahoma"/>
            <family val="2"/>
            <charset val="162"/>
          </rPr>
          <t xml:space="preserve">
ADI SOYADI
</t>
        </r>
      </text>
    </comment>
    <comment ref="P2" authorId="0" shapeId="0" xr:uid="{00000000-0006-0000-1900-000002000000}">
      <text>
        <r>
          <rPr>
            <b/>
            <sz val="9"/>
            <color indexed="81"/>
            <rFont val="Tahoma"/>
            <family val="2"/>
            <charset val="162"/>
          </rPr>
          <t>Yazar:</t>
        </r>
        <r>
          <rPr>
            <sz val="9"/>
            <color indexed="81"/>
            <rFont val="Tahoma"/>
            <family val="2"/>
            <charset val="162"/>
          </rPr>
          <t xml:space="preserve">
OKUL ADI YAZILACAK</t>
        </r>
      </text>
    </comment>
    <comment ref="C4" authorId="0" shapeId="0" xr:uid="{00000000-0006-0000-1900-000003000000}">
      <text>
        <r>
          <rPr>
            <b/>
            <sz val="9"/>
            <color indexed="81"/>
            <rFont val="Tahoma"/>
            <family val="2"/>
            <charset val="162"/>
          </rPr>
          <t>Yazar:</t>
        </r>
        <r>
          <rPr>
            <sz val="9"/>
            <color indexed="81"/>
            <rFont val="Tahoma"/>
            <family val="2"/>
            <charset val="162"/>
          </rPr>
          <t xml:space="preserve">
DERECE/KADEME
</t>
        </r>
      </text>
    </comment>
    <comment ref="C6" authorId="0" shapeId="0" xr:uid="{00000000-0006-0000-1900-000004000000}">
      <text>
        <r>
          <rPr>
            <b/>
            <sz val="9"/>
            <color indexed="81"/>
            <rFont val="Tahoma"/>
            <family val="2"/>
            <charset val="162"/>
          </rPr>
          <t>Yazar:</t>
        </r>
        <r>
          <rPr>
            <sz val="9"/>
            <color indexed="81"/>
            <rFont val="Tahoma"/>
            <family val="2"/>
            <charset val="162"/>
          </rPr>
          <t xml:space="preserve">
YEVMİYE TUTARI YAZILACAK</t>
        </r>
      </text>
    </comment>
    <comment ref="P6" authorId="0" shapeId="0" xr:uid="{00000000-0006-0000-1900-000005000000}">
      <text>
        <r>
          <rPr>
            <b/>
            <sz val="9"/>
            <color indexed="81"/>
            <rFont val="Tahoma"/>
            <family val="2"/>
            <charset val="162"/>
          </rPr>
          <t>Yazar:</t>
        </r>
        <r>
          <rPr>
            <sz val="9"/>
            <color indexed="81"/>
            <rFont val="Tahoma"/>
            <family val="2"/>
            <charset val="162"/>
          </rPr>
          <t xml:space="preserve">
ATAMA TARİHİ YAZILACAK</t>
        </r>
      </text>
    </comment>
    <comment ref="B12" authorId="0" shapeId="0" xr:uid="{00000000-0006-0000-1900-000006000000}">
      <text>
        <r>
          <rPr>
            <b/>
            <sz val="9"/>
            <color indexed="81"/>
            <rFont val="Tahoma"/>
            <family val="2"/>
            <charset val="162"/>
          </rPr>
          <t>Yazar:</t>
        </r>
        <r>
          <rPr>
            <sz val="9"/>
            <color indexed="81"/>
            <rFont val="Tahoma"/>
            <family val="2"/>
            <charset val="162"/>
          </rPr>
          <t xml:space="preserve">
GİDİLECEK GÜZERGAH YAZILACAK</t>
        </r>
      </text>
    </comment>
    <comment ref="I12" authorId="0" shapeId="0" xr:uid="{00000000-0006-0000-1900-000007000000}">
      <text>
        <r>
          <rPr>
            <b/>
            <sz val="9"/>
            <color indexed="81"/>
            <rFont val="Tahoma"/>
            <family val="2"/>
            <charset val="162"/>
          </rPr>
          <t>Yazar:</t>
        </r>
        <r>
          <rPr>
            <sz val="9"/>
            <color indexed="81"/>
            <rFont val="Tahoma"/>
            <family val="2"/>
            <charset val="162"/>
          </rPr>
          <t xml:space="preserve">
YOL ÜCRETİ YAZILACAK</t>
        </r>
      </text>
    </comment>
    <comment ref="M12" authorId="0" shapeId="0" xr:uid="{00000000-0006-0000-1900-000008000000}">
      <text>
        <r>
          <rPr>
            <b/>
            <sz val="9"/>
            <color indexed="81"/>
            <rFont val="Tahoma"/>
            <family val="2"/>
            <charset val="162"/>
          </rPr>
          <t>Yazar:</t>
        </r>
        <r>
          <rPr>
            <sz val="9"/>
            <color indexed="81"/>
            <rFont val="Tahoma"/>
            <family val="2"/>
            <charset val="162"/>
          </rPr>
          <t xml:space="preserve">
KM YAZILACAK</t>
        </r>
      </text>
    </comment>
    <comment ref="B13" authorId="0" shapeId="0" xr:uid="{00000000-0006-0000-1900-000009000000}">
      <text>
        <r>
          <rPr>
            <b/>
            <sz val="9"/>
            <color indexed="81"/>
            <rFont val="Tahoma"/>
            <family val="2"/>
            <charset val="162"/>
          </rPr>
          <t>Yazar:</t>
        </r>
        <r>
          <rPr>
            <sz val="9"/>
            <color indexed="81"/>
            <rFont val="Tahoma"/>
            <family val="2"/>
            <charset val="162"/>
          </rPr>
          <t xml:space="preserve">
GİDİLECEK GÜZERGAH YAZILACAK</t>
        </r>
      </text>
    </comment>
    <comment ref="I13" authorId="0" shapeId="0" xr:uid="{00000000-0006-0000-1900-00000A000000}">
      <text>
        <r>
          <rPr>
            <b/>
            <sz val="9"/>
            <color indexed="81"/>
            <rFont val="Tahoma"/>
            <family val="2"/>
            <charset val="162"/>
          </rPr>
          <t>Yazar:</t>
        </r>
        <r>
          <rPr>
            <sz val="9"/>
            <color indexed="81"/>
            <rFont val="Tahoma"/>
            <family val="2"/>
            <charset val="162"/>
          </rPr>
          <t xml:space="preserve">
YOL ÜCRETİ YAZILACAK</t>
        </r>
      </text>
    </comment>
    <comment ref="M13" authorId="0" shapeId="0" xr:uid="{00000000-0006-0000-1900-00000B000000}">
      <text>
        <r>
          <rPr>
            <b/>
            <sz val="9"/>
            <color indexed="81"/>
            <rFont val="Tahoma"/>
            <family val="2"/>
            <charset val="162"/>
          </rPr>
          <t>Yazar:</t>
        </r>
        <r>
          <rPr>
            <sz val="9"/>
            <color indexed="81"/>
            <rFont val="Tahoma"/>
            <family val="2"/>
            <charset val="162"/>
          </rPr>
          <t xml:space="preserve">
KM YAZILACAK</t>
        </r>
      </text>
    </comment>
    <comment ref="B14" authorId="0" shapeId="0" xr:uid="{00000000-0006-0000-1900-00000C000000}">
      <text>
        <r>
          <rPr>
            <b/>
            <sz val="9"/>
            <color indexed="81"/>
            <rFont val="Tahoma"/>
            <family val="2"/>
            <charset val="162"/>
          </rPr>
          <t>Yazar:</t>
        </r>
        <r>
          <rPr>
            <sz val="9"/>
            <color indexed="81"/>
            <rFont val="Tahoma"/>
            <family val="2"/>
            <charset val="162"/>
          </rPr>
          <t xml:space="preserve">
GİDİLECEK GÜZERGAH YAZILACAK</t>
        </r>
      </text>
    </comment>
    <comment ref="I14" authorId="0" shapeId="0" xr:uid="{00000000-0006-0000-1900-00000D000000}">
      <text>
        <r>
          <rPr>
            <b/>
            <sz val="9"/>
            <color indexed="81"/>
            <rFont val="Tahoma"/>
            <family val="2"/>
            <charset val="162"/>
          </rPr>
          <t>Yazar:</t>
        </r>
        <r>
          <rPr>
            <sz val="9"/>
            <color indexed="81"/>
            <rFont val="Tahoma"/>
            <family val="2"/>
            <charset val="162"/>
          </rPr>
          <t xml:space="preserve">
YOL ÜCRETİ YAZILACAK</t>
        </r>
      </text>
    </comment>
    <comment ref="M14" authorId="0" shapeId="0" xr:uid="{00000000-0006-0000-1900-00000E000000}">
      <text>
        <r>
          <rPr>
            <b/>
            <sz val="9"/>
            <color indexed="81"/>
            <rFont val="Tahoma"/>
            <family val="2"/>
            <charset val="162"/>
          </rPr>
          <t>Yazar:</t>
        </r>
        <r>
          <rPr>
            <sz val="9"/>
            <color indexed="81"/>
            <rFont val="Tahoma"/>
            <family val="2"/>
            <charset val="162"/>
          </rPr>
          <t xml:space="preserve">
KM YAZILACAK</t>
        </r>
      </text>
    </comment>
    <comment ref="I15" authorId="0" shapeId="0" xr:uid="{00000000-0006-0000-1900-00000F000000}">
      <text>
        <r>
          <rPr>
            <b/>
            <sz val="9"/>
            <color indexed="81"/>
            <rFont val="Tahoma"/>
            <family val="2"/>
            <charset val="162"/>
          </rPr>
          <t>Yazar:</t>
        </r>
        <r>
          <rPr>
            <sz val="9"/>
            <color indexed="81"/>
            <rFont val="Tahoma"/>
            <family val="2"/>
            <charset val="162"/>
          </rPr>
          <t xml:space="preserve">
YOL ÜCRETİ YAZILACAK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C2" authorId="0" shapeId="0" xr:uid="{B48C94F5-55DB-4571-A6ED-AAF9F32DE1D9}">
      <text>
        <r>
          <rPr>
            <b/>
            <sz val="9"/>
            <color indexed="81"/>
            <rFont val="Tahoma"/>
            <family val="2"/>
            <charset val="162"/>
          </rPr>
          <t>Yazar:</t>
        </r>
        <r>
          <rPr>
            <sz val="9"/>
            <color indexed="81"/>
            <rFont val="Tahoma"/>
            <family val="2"/>
            <charset val="162"/>
          </rPr>
          <t xml:space="preserve">
ADI SOYADI
</t>
        </r>
      </text>
    </comment>
    <comment ref="P2" authorId="0" shapeId="0" xr:uid="{04E3E6BC-4FCC-458D-8D9E-68B2F4716638}">
      <text>
        <r>
          <rPr>
            <b/>
            <sz val="9"/>
            <color indexed="81"/>
            <rFont val="Tahoma"/>
            <family val="2"/>
            <charset val="162"/>
          </rPr>
          <t>Yazar:</t>
        </r>
        <r>
          <rPr>
            <sz val="9"/>
            <color indexed="81"/>
            <rFont val="Tahoma"/>
            <family val="2"/>
            <charset val="162"/>
          </rPr>
          <t xml:space="preserve">
OKUL ADI YAZILACAK</t>
        </r>
      </text>
    </comment>
    <comment ref="C4" authorId="0" shapeId="0" xr:uid="{3E42D862-4FDA-4B22-A004-90BFB01BB42A}">
      <text>
        <r>
          <rPr>
            <b/>
            <sz val="9"/>
            <color indexed="81"/>
            <rFont val="Tahoma"/>
            <family val="2"/>
            <charset val="162"/>
          </rPr>
          <t>Yazar:</t>
        </r>
        <r>
          <rPr>
            <sz val="9"/>
            <color indexed="81"/>
            <rFont val="Tahoma"/>
            <family val="2"/>
            <charset val="162"/>
          </rPr>
          <t xml:space="preserve">
DERECE/KADEME
</t>
        </r>
      </text>
    </comment>
    <comment ref="C6" authorId="0" shapeId="0" xr:uid="{B92C22C9-4C59-4AA5-BF2C-284F2CC629E1}">
      <text>
        <r>
          <rPr>
            <b/>
            <sz val="9"/>
            <color indexed="81"/>
            <rFont val="Tahoma"/>
            <family val="2"/>
            <charset val="162"/>
          </rPr>
          <t>Yazar:</t>
        </r>
        <r>
          <rPr>
            <sz val="9"/>
            <color indexed="81"/>
            <rFont val="Tahoma"/>
            <family val="2"/>
            <charset val="162"/>
          </rPr>
          <t xml:space="preserve">
YEVMİYE TUTARI YAZILACAK</t>
        </r>
      </text>
    </comment>
    <comment ref="P6" authorId="0" shapeId="0" xr:uid="{AB049CB2-5F7D-4996-B3CC-C78DBBD3EA35}">
      <text>
        <r>
          <rPr>
            <b/>
            <sz val="9"/>
            <color indexed="81"/>
            <rFont val="Tahoma"/>
            <family val="2"/>
            <charset val="162"/>
          </rPr>
          <t>Yazar:</t>
        </r>
        <r>
          <rPr>
            <sz val="9"/>
            <color indexed="81"/>
            <rFont val="Tahoma"/>
            <family val="2"/>
            <charset val="162"/>
          </rPr>
          <t xml:space="preserve">
ATAMA TARİHİ YAZILACAK</t>
        </r>
      </text>
    </comment>
    <comment ref="B12" authorId="0" shapeId="0" xr:uid="{469626BB-AC82-41E7-8E32-892FEC541362}">
      <text>
        <r>
          <rPr>
            <b/>
            <sz val="9"/>
            <color indexed="81"/>
            <rFont val="Tahoma"/>
            <family val="2"/>
            <charset val="162"/>
          </rPr>
          <t>Yazar:</t>
        </r>
        <r>
          <rPr>
            <sz val="9"/>
            <color indexed="81"/>
            <rFont val="Tahoma"/>
            <family val="2"/>
            <charset val="162"/>
          </rPr>
          <t xml:space="preserve">
GİDİLECEK GÜZERGAH YAZILACAK</t>
        </r>
      </text>
    </comment>
    <comment ref="I12" authorId="0" shapeId="0" xr:uid="{920F0CEB-7837-4A04-A5EA-3579AFB5568C}">
      <text>
        <r>
          <rPr>
            <b/>
            <sz val="9"/>
            <color indexed="81"/>
            <rFont val="Tahoma"/>
            <family val="2"/>
            <charset val="162"/>
          </rPr>
          <t>Yazar:</t>
        </r>
        <r>
          <rPr>
            <sz val="9"/>
            <color indexed="81"/>
            <rFont val="Tahoma"/>
            <family val="2"/>
            <charset val="162"/>
          </rPr>
          <t xml:space="preserve">
YOL ÜCRETİ YAZILACAK</t>
        </r>
      </text>
    </comment>
    <comment ref="M12" authorId="0" shapeId="0" xr:uid="{AA0F8926-0E56-4F30-BA61-5CBAD58AE699}">
      <text>
        <r>
          <rPr>
            <b/>
            <sz val="9"/>
            <color indexed="81"/>
            <rFont val="Tahoma"/>
            <family val="2"/>
            <charset val="162"/>
          </rPr>
          <t>Yazar:</t>
        </r>
        <r>
          <rPr>
            <sz val="9"/>
            <color indexed="81"/>
            <rFont val="Tahoma"/>
            <family val="2"/>
            <charset val="162"/>
          </rPr>
          <t xml:space="preserve">
KM YAZILACAK</t>
        </r>
      </text>
    </comment>
    <comment ref="B13" authorId="0" shapeId="0" xr:uid="{4264AD95-FC23-40C2-BFF6-8ED8243D4494}">
      <text>
        <r>
          <rPr>
            <b/>
            <sz val="9"/>
            <color indexed="81"/>
            <rFont val="Tahoma"/>
            <family val="2"/>
            <charset val="162"/>
          </rPr>
          <t>Yazar:</t>
        </r>
        <r>
          <rPr>
            <sz val="9"/>
            <color indexed="81"/>
            <rFont val="Tahoma"/>
            <family val="2"/>
            <charset val="162"/>
          </rPr>
          <t xml:space="preserve">
GİDİLECEK GÜZERGAH YAZILACAK</t>
        </r>
      </text>
    </comment>
    <comment ref="I13" authorId="0" shapeId="0" xr:uid="{0E32209A-0A39-4170-B811-56577010944A}">
      <text>
        <r>
          <rPr>
            <b/>
            <sz val="9"/>
            <color indexed="81"/>
            <rFont val="Tahoma"/>
            <family val="2"/>
            <charset val="162"/>
          </rPr>
          <t>Yazar:</t>
        </r>
        <r>
          <rPr>
            <sz val="9"/>
            <color indexed="81"/>
            <rFont val="Tahoma"/>
            <family val="2"/>
            <charset val="162"/>
          </rPr>
          <t xml:space="preserve">
YOL ÜCRETİ YAZILACAK</t>
        </r>
      </text>
    </comment>
    <comment ref="M13" authorId="0" shapeId="0" xr:uid="{35604A40-27B6-45F9-B806-23D6224BD47B}">
      <text>
        <r>
          <rPr>
            <b/>
            <sz val="9"/>
            <color indexed="81"/>
            <rFont val="Tahoma"/>
            <family val="2"/>
            <charset val="162"/>
          </rPr>
          <t>Yazar:</t>
        </r>
        <r>
          <rPr>
            <sz val="9"/>
            <color indexed="81"/>
            <rFont val="Tahoma"/>
            <family val="2"/>
            <charset val="162"/>
          </rPr>
          <t xml:space="preserve">
KM YAZILACAK</t>
        </r>
      </text>
    </comment>
    <comment ref="B14" authorId="0" shapeId="0" xr:uid="{D49F8A27-9F31-46EE-92B1-64414AABD20E}">
      <text>
        <r>
          <rPr>
            <b/>
            <sz val="9"/>
            <color indexed="81"/>
            <rFont val="Tahoma"/>
            <family val="2"/>
            <charset val="162"/>
          </rPr>
          <t>Yazar:</t>
        </r>
        <r>
          <rPr>
            <sz val="9"/>
            <color indexed="81"/>
            <rFont val="Tahoma"/>
            <family val="2"/>
            <charset val="162"/>
          </rPr>
          <t xml:space="preserve">
GİDİLECEK GÜZERGAH YAZILACAK</t>
        </r>
      </text>
    </comment>
    <comment ref="I14" authorId="0" shapeId="0" xr:uid="{90781A54-10F8-4ED6-8CDD-CAE10CEE259F}">
      <text>
        <r>
          <rPr>
            <b/>
            <sz val="9"/>
            <color indexed="81"/>
            <rFont val="Tahoma"/>
            <family val="2"/>
            <charset val="162"/>
          </rPr>
          <t>Yazar:</t>
        </r>
        <r>
          <rPr>
            <sz val="9"/>
            <color indexed="81"/>
            <rFont val="Tahoma"/>
            <family val="2"/>
            <charset val="162"/>
          </rPr>
          <t xml:space="preserve">
YOL ÜCRETİ YAZILACAK</t>
        </r>
      </text>
    </comment>
    <comment ref="M14" authorId="0" shapeId="0" xr:uid="{F61E1FB5-B613-44F7-95C8-AFF4837977AA}">
      <text>
        <r>
          <rPr>
            <b/>
            <sz val="9"/>
            <color indexed="81"/>
            <rFont val="Tahoma"/>
            <family val="2"/>
            <charset val="162"/>
          </rPr>
          <t>Yazar:</t>
        </r>
        <r>
          <rPr>
            <sz val="9"/>
            <color indexed="81"/>
            <rFont val="Tahoma"/>
            <family val="2"/>
            <charset val="162"/>
          </rPr>
          <t xml:space="preserve">
KM YAZILACAK</t>
        </r>
      </text>
    </comment>
    <comment ref="I15" authorId="0" shapeId="0" xr:uid="{21A4D82E-13FE-49A4-A4E0-710A43034FB6}">
      <text>
        <r>
          <rPr>
            <b/>
            <sz val="9"/>
            <color indexed="81"/>
            <rFont val="Tahoma"/>
            <family val="2"/>
            <charset val="162"/>
          </rPr>
          <t>Yazar:</t>
        </r>
        <r>
          <rPr>
            <sz val="9"/>
            <color indexed="81"/>
            <rFont val="Tahoma"/>
            <family val="2"/>
            <charset val="162"/>
          </rPr>
          <t xml:space="preserve">
YOL ÜCRETİ YAZILACAK</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C2" authorId="0" shapeId="0" xr:uid="{1241B6CF-26E6-4DE3-A9BE-CB8B471A943F}">
      <text>
        <r>
          <rPr>
            <b/>
            <sz val="9"/>
            <color indexed="81"/>
            <rFont val="Tahoma"/>
            <family val="2"/>
            <charset val="162"/>
          </rPr>
          <t>Yazar:</t>
        </r>
        <r>
          <rPr>
            <sz val="9"/>
            <color indexed="81"/>
            <rFont val="Tahoma"/>
            <family val="2"/>
            <charset val="162"/>
          </rPr>
          <t xml:space="preserve">
ADI SOYADI
</t>
        </r>
      </text>
    </comment>
    <comment ref="P2" authorId="0" shapeId="0" xr:uid="{AA4A5358-700C-4512-ABC4-BDC2CD246475}">
      <text>
        <r>
          <rPr>
            <b/>
            <sz val="9"/>
            <color indexed="81"/>
            <rFont val="Tahoma"/>
            <family val="2"/>
            <charset val="162"/>
          </rPr>
          <t>Yazar:</t>
        </r>
        <r>
          <rPr>
            <sz val="9"/>
            <color indexed="81"/>
            <rFont val="Tahoma"/>
            <family val="2"/>
            <charset val="162"/>
          </rPr>
          <t xml:space="preserve">
OKUL ADI YAZILACAK</t>
        </r>
      </text>
    </comment>
    <comment ref="C4" authorId="0" shapeId="0" xr:uid="{84FED4ED-89BB-4E23-8B9D-976CC868D781}">
      <text>
        <r>
          <rPr>
            <b/>
            <sz val="9"/>
            <color indexed="81"/>
            <rFont val="Tahoma"/>
            <family val="2"/>
            <charset val="162"/>
          </rPr>
          <t>Yazar:</t>
        </r>
        <r>
          <rPr>
            <sz val="9"/>
            <color indexed="81"/>
            <rFont val="Tahoma"/>
            <family val="2"/>
            <charset val="162"/>
          </rPr>
          <t xml:space="preserve">
DERECE/KADEME
</t>
        </r>
      </text>
    </comment>
    <comment ref="C6" authorId="0" shapeId="0" xr:uid="{DA0FD11C-BFE8-4553-A568-5C54EF145535}">
      <text>
        <r>
          <rPr>
            <b/>
            <sz val="9"/>
            <color indexed="81"/>
            <rFont val="Tahoma"/>
            <family val="2"/>
            <charset val="162"/>
          </rPr>
          <t>Yazar:</t>
        </r>
        <r>
          <rPr>
            <sz val="9"/>
            <color indexed="81"/>
            <rFont val="Tahoma"/>
            <family val="2"/>
            <charset val="162"/>
          </rPr>
          <t xml:space="preserve">
YEVMİYE TUTARI YAZILACAK</t>
        </r>
      </text>
    </comment>
    <comment ref="P6" authorId="0" shapeId="0" xr:uid="{BC2BF100-A01E-46E2-BC95-6BA383414EF8}">
      <text>
        <r>
          <rPr>
            <b/>
            <sz val="9"/>
            <color indexed="81"/>
            <rFont val="Tahoma"/>
            <family val="2"/>
            <charset val="162"/>
          </rPr>
          <t>Yazar:</t>
        </r>
        <r>
          <rPr>
            <sz val="9"/>
            <color indexed="81"/>
            <rFont val="Tahoma"/>
            <family val="2"/>
            <charset val="162"/>
          </rPr>
          <t xml:space="preserve">
ATAMA TARİHİ YAZILACAK</t>
        </r>
      </text>
    </comment>
    <comment ref="B12" authorId="0" shapeId="0" xr:uid="{DDB9DD60-B02D-4D7B-A6D1-962965FD1C80}">
      <text>
        <r>
          <rPr>
            <b/>
            <sz val="9"/>
            <color indexed="81"/>
            <rFont val="Tahoma"/>
            <family val="2"/>
            <charset val="162"/>
          </rPr>
          <t>Yazar:</t>
        </r>
        <r>
          <rPr>
            <sz val="9"/>
            <color indexed="81"/>
            <rFont val="Tahoma"/>
            <family val="2"/>
            <charset val="162"/>
          </rPr>
          <t xml:space="preserve">
GİDİLECEK GÜZERGAH YAZILACAK</t>
        </r>
      </text>
    </comment>
    <comment ref="I12" authorId="0" shapeId="0" xr:uid="{898BAFFE-9137-479A-8A89-4155CBFD5383}">
      <text>
        <r>
          <rPr>
            <b/>
            <sz val="9"/>
            <color indexed="81"/>
            <rFont val="Tahoma"/>
            <family val="2"/>
            <charset val="162"/>
          </rPr>
          <t>Yazar:</t>
        </r>
        <r>
          <rPr>
            <sz val="9"/>
            <color indexed="81"/>
            <rFont val="Tahoma"/>
            <family val="2"/>
            <charset val="162"/>
          </rPr>
          <t xml:space="preserve">
YOL ÜCRETİ YAZILACAK</t>
        </r>
      </text>
    </comment>
    <comment ref="M12" authorId="0" shapeId="0" xr:uid="{A8E5098B-B14F-46A7-9B00-3C780DC9E57A}">
      <text>
        <r>
          <rPr>
            <b/>
            <sz val="9"/>
            <color indexed="81"/>
            <rFont val="Tahoma"/>
            <family val="2"/>
            <charset val="162"/>
          </rPr>
          <t>Yazar:</t>
        </r>
        <r>
          <rPr>
            <sz val="9"/>
            <color indexed="81"/>
            <rFont val="Tahoma"/>
            <family val="2"/>
            <charset val="162"/>
          </rPr>
          <t xml:space="preserve">
KM YAZILACAK</t>
        </r>
      </text>
    </comment>
    <comment ref="B13" authorId="0" shapeId="0" xr:uid="{B9270D83-1AD9-4135-9A71-9714D2B4A38A}">
      <text>
        <r>
          <rPr>
            <b/>
            <sz val="9"/>
            <color indexed="81"/>
            <rFont val="Tahoma"/>
            <family val="2"/>
            <charset val="162"/>
          </rPr>
          <t>Yazar:</t>
        </r>
        <r>
          <rPr>
            <sz val="9"/>
            <color indexed="81"/>
            <rFont val="Tahoma"/>
            <family val="2"/>
            <charset val="162"/>
          </rPr>
          <t xml:space="preserve">
GİDİLECEK GÜZERGAH YAZILACAK</t>
        </r>
      </text>
    </comment>
    <comment ref="I13" authorId="0" shapeId="0" xr:uid="{70060BFD-4077-4B2F-861D-44B0B644297F}">
      <text>
        <r>
          <rPr>
            <b/>
            <sz val="9"/>
            <color indexed="81"/>
            <rFont val="Tahoma"/>
            <family val="2"/>
            <charset val="162"/>
          </rPr>
          <t>Yazar:</t>
        </r>
        <r>
          <rPr>
            <sz val="9"/>
            <color indexed="81"/>
            <rFont val="Tahoma"/>
            <family val="2"/>
            <charset val="162"/>
          </rPr>
          <t xml:space="preserve">
YOL ÜCRETİ YAZILACAK</t>
        </r>
      </text>
    </comment>
    <comment ref="M13" authorId="0" shapeId="0" xr:uid="{ABE72800-DD16-48FC-91FE-B1D70B800AF4}">
      <text>
        <r>
          <rPr>
            <b/>
            <sz val="9"/>
            <color indexed="81"/>
            <rFont val="Tahoma"/>
            <family val="2"/>
            <charset val="162"/>
          </rPr>
          <t>Yazar:</t>
        </r>
        <r>
          <rPr>
            <sz val="9"/>
            <color indexed="81"/>
            <rFont val="Tahoma"/>
            <family val="2"/>
            <charset val="162"/>
          </rPr>
          <t xml:space="preserve">
KM YAZILACAK</t>
        </r>
      </text>
    </comment>
    <comment ref="B14" authorId="0" shapeId="0" xr:uid="{71288972-8257-425C-9349-880C611E33E3}">
      <text>
        <r>
          <rPr>
            <b/>
            <sz val="9"/>
            <color indexed="81"/>
            <rFont val="Tahoma"/>
            <family val="2"/>
            <charset val="162"/>
          </rPr>
          <t>Yazar:</t>
        </r>
        <r>
          <rPr>
            <sz val="9"/>
            <color indexed="81"/>
            <rFont val="Tahoma"/>
            <family val="2"/>
            <charset val="162"/>
          </rPr>
          <t xml:space="preserve">
GİDİLECEK GÜZERGAH YAZILACAK</t>
        </r>
      </text>
    </comment>
    <comment ref="I14" authorId="0" shapeId="0" xr:uid="{EEAA1F93-C644-4854-B48E-E1E5237BCCBF}">
      <text>
        <r>
          <rPr>
            <b/>
            <sz val="9"/>
            <color indexed="81"/>
            <rFont val="Tahoma"/>
            <family val="2"/>
            <charset val="162"/>
          </rPr>
          <t>Yazar:</t>
        </r>
        <r>
          <rPr>
            <sz val="9"/>
            <color indexed="81"/>
            <rFont val="Tahoma"/>
            <family val="2"/>
            <charset val="162"/>
          </rPr>
          <t xml:space="preserve">
YOL ÜCRETİ YAZILACAK</t>
        </r>
      </text>
    </comment>
    <comment ref="M14" authorId="0" shapeId="0" xr:uid="{6D0D5B73-FB78-494C-A0F7-19E3A4B46F79}">
      <text>
        <r>
          <rPr>
            <b/>
            <sz val="9"/>
            <color indexed="81"/>
            <rFont val="Tahoma"/>
            <family val="2"/>
            <charset val="162"/>
          </rPr>
          <t>Yazar:</t>
        </r>
        <r>
          <rPr>
            <sz val="9"/>
            <color indexed="81"/>
            <rFont val="Tahoma"/>
            <family val="2"/>
            <charset val="162"/>
          </rPr>
          <t xml:space="preserve">
KM YAZILACAK</t>
        </r>
      </text>
    </comment>
    <comment ref="I15" authorId="0" shapeId="0" xr:uid="{66AA7E30-A961-4398-B796-F27EC95924EC}">
      <text>
        <r>
          <rPr>
            <b/>
            <sz val="9"/>
            <color indexed="81"/>
            <rFont val="Tahoma"/>
            <family val="2"/>
            <charset val="162"/>
          </rPr>
          <t>Yazar:</t>
        </r>
        <r>
          <rPr>
            <sz val="9"/>
            <color indexed="81"/>
            <rFont val="Tahoma"/>
            <family val="2"/>
            <charset val="162"/>
          </rPr>
          <t xml:space="preserve">
YOL ÜCRETİ YAZILACAK</t>
        </r>
      </text>
    </comment>
  </commentList>
</comments>
</file>

<file path=xl/sharedStrings.xml><?xml version="1.0" encoding="utf-8"?>
<sst xmlns="http://schemas.openxmlformats.org/spreadsheetml/2006/main" count="2319" uniqueCount="1144">
  <si>
    <t>DÖNEM</t>
  </si>
  <si>
    <t>TABAN AYLIK KATSAYISI</t>
  </si>
  <si>
    <t>AYLIK KATSAYI</t>
  </si>
  <si>
    <t>YAN ÖDEME KATSAYISI</t>
  </si>
  <si>
    <t>KATSAYISI</t>
  </si>
  <si>
    <t>2,044187</t>
  </si>
  <si>
    <t>0,130597</t>
  </si>
  <si>
    <t>0,041416</t>
  </si>
  <si>
    <t>2015-TEMMUZ ARALIK</t>
  </si>
  <si>
    <t>2015-OCAK-HAZİRAN</t>
  </si>
  <si>
    <t>2016-OCAK HAZİRAN</t>
  </si>
  <si>
    <t>2016-TEMMUZ ARALIK</t>
  </si>
  <si>
    <t>2017-OCAL HAZİRAN</t>
  </si>
  <si>
    <t>2017-TEMMUZ ARALIK</t>
  </si>
  <si>
    <t>2018-OCAK HAZİRAN</t>
  </si>
  <si>
    <t>2018-TEMMUZ ARALIK</t>
  </si>
  <si>
    <t>2019 OCAK HAZİRAN</t>
  </si>
  <si>
    <t>2019 TEMMUZ ARALIK</t>
  </si>
  <si>
    <t>1,503595</t>
  </si>
  <si>
    <t>0,096058</t>
  </si>
  <si>
    <t>0,030462</t>
  </si>
  <si>
    <t>1,607645</t>
  </si>
  <si>
    <t>0,102706</t>
  </si>
  <si>
    <t>0,03257</t>
  </si>
  <si>
    <t>1,699121</t>
  </si>
  <si>
    <t>0,10855</t>
  </si>
  <si>
    <t>0,034424</t>
  </si>
  <si>
    <t>1,8461</t>
  </si>
  <si>
    <t>0,11794</t>
  </si>
  <si>
    <t>0,037402</t>
  </si>
  <si>
    <t>0,025149</t>
  </si>
  <si>
    <t>1.30054</t>
  </si>
  <si>
    <t>1,24144</t>
  </si>
  <si>
    <t>0.079308</t>
  </si>
  <si>
    <t>2020 OCAK HAZİRAN</t>
  </si>
  <si>
    <t>YERSİZ VE FAZLA ÖDENEN AYLIKLARDAN DOĞAN</t>
  </si>
  <si>
    <t>KİŞİ BORÇLARI HESAPLAMA CETVELİ</t>
  </si>
  <si>
    <t>EK-1</t>
  </si>
  <si>
    <t>Maaş Ödendiği Aydaki Gün</t>
  </si>
  <si>
    <t>KURUMU:</t>
  </si>
  <si>
    <t>İade Gün</t>
  </si>
  <si>
    <t>ADI VE SOYADI:</t>
  </si>
  <si>
    <t>Çalışılan Gün</t>
  </si>
  <si>
    <t>T.C KİMLİK  NO:</t>
  </si>
  <si>
    <t>Dosya No</t>
  </si>
  <si>
    <t>SAYMANLIK NO:</t>
  </si>
  <si>
    <t xml:space="preserve">KIDEMİ   </t>
  </si>
  <si>
    <t xml:space="preserve"> </t>
  </si>
  <si>
    <t>Geri Ödeme Yapılacak Ay - Yıl</t>
  </si>
  <si>
    <t>MAAŞ İADESİ</t>
  </si>
  <si>
    <t>Günlük Geri İadesi</t>
  </si>
  <si>
    <t>AYLIK UNSURLARI</t>
  </si>
  <si>
    <t>TAHAKKUK ETTİRİLMESİ GEREKEN (B)</t>
  </si>
  <si>
    <t>FARK (C)</t>
  </si>
  <si>
    <t xml:space="preserve">Aylık </t>
  </si>
  <si>
    <t>Taban Aylığı</t>
  </si>
  <si>
    <t>Kıdem Aylığı</t>
  </si>
  <si>
    <t>Ek Gösterge</t>
  </si>
  <si>
    <t>Yan Ödeme</t>
  </si>
  <si>
    <t>Özel Hizmet Tazm.</t>
  </si>
  <si>
    <t>Aile Yardımı</t>
  </si>
  <si>
    <t xml:space="preserve">Çocuk Yardımı </t>
  </si>
  <si>
    <t>Makam Tazminatı</t>
  </si>
  <si>
    <t>Dil Tazminatı</t>
  </si>
  <si>
    <t>Sendika</t>
  </si>
  <si>
    <t>Mali Sor. Tazminatı</t>
  </si>
  <si>
    <t>Top.Söz.İkram</t>
  </si>
  <si>
    <t>Ek Tazminat</t>
  </si>
  <si>
    <t xml:space="preserve"> TOPLAM</t>
  </si>
  <si>
    <t>FİİLEN ÖDENEN (A)</t>
  </si>
  <si>
    <t xml:space="preserve">HAKEDİLEN </t>
  </si>
  <si>
    <t>FARK</t>
  </si>
  <si>
    <t>(B)</t>
  </si>
  <si>
    <t xml:space="preserve"> (C)</t>
  </si>
  <si>
    <t>Emekli Keseneği Karşılığı (%20) Devlet  kıd.5 'den fazla, 20 den az  olanlar   (kıdemi  5 ..20 arası )</t>
  </si>
  <si>
    <t xml:space="preserve">Emekli Keseneği Karşılığı (%20) Devlet  kıd.5 'den az, 20 den fazla  olanlar (kıdemi 5*20 dışında kalanlar ) </t>
  </si>
  <si>
    <t>Emekli Kes. Karşılığı %25-%100</t>
  </si>
  <si>
    <t xml:space="preserve">                      TOPLAM</t>
  </si>
  <si>
    <t>FİİLEN KESİLEN (A)</t>
  </si>
  <si>
    <t>KESİLMESİ GEREKEN  (B)</t>
  </si>
  <si>
    <t>Gelir Vergisi</t>
  </si>
  <si>
    <t>Damga Vergisi</t>
  </si>
  <si>
    <t>İLKSAN AİDATI</t>
  </si>
  <si>
    <t>Em.Kes. % 16</t>
  </si>
  <si>
    <t>Bireysel Emeklilik</t>
  </si>
  <si>
    <t>Sağlık Sigorta Pir(kişi)</t>
  </si>
  <si>
    <t>TOPLAM</t>
  </si>
  <si>
    <t>Kişi Borçuna Alınacak Tutar (1+2-3)</t>
  </si>
  <si>
    <t>kd.5 den az ise sand.gider. Kişiden alınmıyor.</t>
  </si>
  <si>
    <t>FAİZ</t>
  </si>
  <si>
    <t>AİT OLDUĞU AY</t>
  </si>
  <si>
    <t>KATSAYI</t>
  </si>
  <si>
    <t xml:space="preserve">GÖSTERGE GÜNDÜZ </t>
  </si>
  <si>
    <t>140</t>
  </si>
  <si>
    <t xml:space="preserve">GÖSTERGE GECE </t>
  </si>
  <si>
    <t>150</t>
  </si>
  <si>
    <t>S/N</t>
  </si>
  <si>
    <t>T.C. KİMLİK NUMARASI</t>
  </si>
  <si>
    <t>ADI SOYADI</t>
  </si>
  <si>
    <t>UNVANI</t>
  </si>
  <si>
    <t>GÜNDÜZ %25 FAZLA</t>
  </si>
  <si>
    <t>TAKVİYE KURSU GECE (HAFTA SONU )</t>
  </si>
  <si>
    <t>GELİR VERGİSİ</t>
  </si>
  <si>
    <t>DAMGA VERGİSİ</t>
  </si>
  <si>
    <t>KESİNTİ TOPLAMI</t>
  </si>
  <si>
    <t xml:space="preserve">NET ELE GEÇEN </t>
  </si>
  <si>
    <t>ÖĞRETMEN</t>
  </si>
  <si>
    <t xml:space="preserve">   </t>
  </si>
  <si>
    <t>TABAN AYLIK</t>
  </si>
  <si>
    <t>MAAŞ KATSAYISI</t>
  </si>
  <si>
    <t>DAİRESİ</t>
  </si>
  <si>
    <t>YAN ÖDEME</t>
  </si>
  <si>
    <t>Sr</t>
  </si>
  <si>
    <t>MAAŞ</t>
  </si>
  <si>
    <t>D</t>
  </si>
  <si>
    <t>K</t>
  </si>
  <si>
    <t>GELİR VR</t>
  </si>
  <si>
    <t xml:space="preserve">GELİR  </t>
  </si>
  <si>
    <t>Damga</t>
  </si>
  <si>
    <t>Kesintiler</t>
  </si>
  <si>
    <t xml:space="preserve">     NET</t>
  </si>
  <si>
    <t>Öğretmen</t>
  </si>
  <si>
    <t>MAAŞ TOPLAMI</t>
  </si>
  <si>
    <t>Özel Hizm.</t>
  </si>
  <si>
    <t>SIRA</t>
  </si>
  <si>
    <t>no</t>
  </si>
  <si>
    <t>NO</t>
  </si>
  <si>
    <t>S</t>
  </si>
  <si>
    <t>Tazm.Oranı</t>
  </si>
  <si>
    <t>ÜCRET</t>
  </si>
  <si>
    <t>MATRAHI</t>
  </si>
  <si>
    <t>VERGİSİ</t>
  </si>
  <si>
    <t>Vergisi</t>
  </si>
  <si>
    <t>İCRA</t>
  </si>
  <si>
    <t>TOPLAMI</t>
  </si>
  <si>
    <t xml:space="preserve">    MAAŞ</t>
  </si>
  <si>
    <t xml:space="preserve">Bordro sayısı  </t>
  </si>
  <si>
    <t xml:space="preserve">Ait olduğu ay    : </t>
  </si>
  <si>
    <t>EMEKLİ KESENEKLERİ                           2065</t>
  </si>
  <si>
    <t xml:space="preserve">Bütçe Yılı          </t>
  </si>
  <si>
    <t>AİLE</t>
  </si>
  <si>
    <t>ÇOCUK</t>
  </si>
  <si>
    <t>SÜT</t>
  </si>
  <si>
    <t>RAPOR</t>
  </si>
  <si>
    <t>Hizmet</t>
  </si>
  <si>
    <t xml:space="preserve">MAAŞ </t>
  </si>
  <si>
    <t xml:space="preserve"> EK</t>
  </si>
  <si>
    <t>Y.Ö</t>
  </si>
  <si>
    <t>KDM</t>
  </si>
  <si>
    <t>EĞT.ÖĞR.</t>
  </si>
  <si>
    <t xml:space="preserve">  EK</t>
  </si>
  <si>
    <t xml:space="preserve">GİRİŞ </t>
  </si>
  <si>
    <t>EMEK.KS.</t>
  </si>
  <si>
    <t>YAN</t>
  </si>
  <si>
    <t>EĞİTİM</t>
  </si>
  <si>
    <t>SENDİKA</t>
  </si>
  <si>
    <t>TAHAKUK</t>
  </si>
  <si>
    <t xml:space="preserve">    % 15-20</t>
  </si>
  <si>
    <t>DEV.VER</t>
  </si>
  <si>
    <t>Şahıstan</t>
  </si>
  <si>
    <t>Emekli Kes.</t>
  </si>
  <si>
    <t>PUAN</t>
  </si>
  <si>
    <t>PARASI</t>
  </si>
  <si>
    <t>KEST.</t>
  </si>
  <si>
    <t>Süresi</t>
  </si>
  <si>
    <t>SAYISI</t>
  </si>
  <si>
    <t>Görev</t>
  </si>
  <si>
    <t>KAT.SAY</t>
  </si>
  <si>
    <t>GÖS.</t>
  </si>
  <si>
    <t>KATS.</t>
  </si>
  <si>
    <t>TAZM.</t>
  </si>
  <si>
    <t>AYLIK</t>
  </si>
  <si>
    <t xml:space="preserve"> GÖS.</t>
  </si>
  <si>
    <t>AİDATI</t>
  </si>
  <si>
    <t>% 20</t>
  </si>
  <si>
    <t>ÖD.</t>
  </si>
  <si>
    <t>TAZ.</t>
  </si>
  <si>
    <t>MAT.TOPL.</t>
  </si>
  <si>
    <t>G.VER.</t>
  </si>
  <si>
    <t xml:space="preserve"> % 20</t>
  </si>
  <si>
    <t>Düzenleyen</t>
  </si>
  <si>
    <t>EMKL.</t>
  </si>
  <si>
    <t>EŞ</t>
  </si>
  <si>
    <t>TUTARI</t>
  </si>
  <si>
    <t>ÇL.</t>
  </si>
  <si>
    <t xml:space="preserve">EŞ </t>
  </si>
  <si>
    <t xml:space="preserve">E </t>
  </si>
  <si>
    <t>İLÇE MİLLİ EĞİTİM MÜDÜRLÜĞÜ</t>
  </si>
  <si>
    <t>NET</t>
  </si>
  <si>
    <t xml:space="preserve"> MAAŞ</t>
  </si>
  <si>
    <t xml:space="preserve">Bütçe Yılı  </t>
  </si>
  <si>
    <t>Adı Soyadı</t>
  </si>
  <si>
    <t>Dairesi</t>
  </si>
  <si>
    <t>Unvanı</t>
  </si>
  <si>
    <t>YURTİÇİ / YURTDIŞI SÜREKLİ GÖREV YOLLUĞU BİLDİRİMİ</t>
  </si>
  <si>
    <t>Bütçe Yılı</t>
  </si>
  <si>
    <t xml:space="preserve">Aylık Kadro Derecesi ve </t>
  </si>
  <si>
    <t>Önceden Avans Almışsa Aldığı</t>
  </si>
  <si>
    <t>Ek Göstergesi</t>
  </si>
  <si>
    <t>Muhasebe Birimi ve Tarihi</t>
  </si>
  <si>
    <t>Gündeliği</t>
  </si>
  <si>
    <t>Atama Tarihi</t>
  </si>
  <si>
    <t>Nereden Nereye Gidildiği</t>
  </si>
  <si>
    <t>Akrabalık Derecesi</t>
  </si>
  <si>
    <t>G Ü N D E L İ K L ER</t>
  </si>
  <si>
    <t>T A Ş I T I N</t>
  </si>
  <si>
    <t>Y E R   D E Ğ İ Ş T İ R ME   G İ D E R İ</t>
  </si>
  <si>
    <t>Dövizin</t>
  </si>
  <si>
    <t xml:space="preserve">Toplam 
Tutar                               </t>
  </si>
  <si>
    <t>Çeşidi / Mevki</t>
  </si>
  <si>
    <t>Sabit Unsur</t>
  </si>
  <si>
    <t>Değişken Unsur</t>
  </si>
  <si>
    <t>Gün Sayısı</t>
  </si>
  <si>
    <t>Yevmiye</t>
  </si>
  <si>
    <t>Tutarı</t>
  </si>
  <si>
    <t>Mesafe 
Km/Mil</t>
  </si>
  <si>
    <t>Yasal Faiz Toplamı</t>
  </si>
  <si>
    <t>Kuru</t>
  </si>
  <si>
    <t>TL / Yabancı Para</t>
  </si>
  <si>
    <t>TL</t>
  </si>
  <si>
    <t>KENDİSİ</t>
  </si>
  <si>
    <t>Otobüs</t>
  </si>
  <si>
    <t>G E N E L   T O P L A M</t>
  </si>
  <si>
    <t>GAZİANTEP</t>
  </si>
  <si>
    <t>.'a atanan .................</t>
  </si>
  <si>
    <t xml:space="preserve"> ve / aile fertlerine ait sürekli görev yolluğu olarak tahakkuk eden ................................... TL.yı........................... .Kuruşu  </t>
  </si>
  <si>
    <t xml:space="preserve">gösterir bildirimdir.   </t>
  </si>
  <si>
    <t>Birim Yetkilisi (*)</t>
  </si>
  <si>
    <t xml:space="preserve">      Adı Soyadı</t>
  </si>
  <si>
    <t>(*) Bu kısım bildirim sahibinin atama işleminden bilgisi 
olan amir tarafından imzalanacaktır.</t>
  </si>
  <si>
    <t>İmzası</t>
  </si>
  <si>
    <t>M.Y.H.B.Y. Örnek No: 28</t>
  </si>
  <si>
    <t>SADECE SARI BÖLGELERE BİLGİ GİRİŞİ YAPILACAKTIR.</t>
  </si>
  <si>
    <t>EMEKLİ YOLLUK BİLDİRİMİ</t>
  </si>
  <si>
    <t>GÖSTERGE</t>
  </si>
  <si>
    <t>13558</t>
  </si>
  <si>
    <t>BÜTÇE YILI</t>
  </si>
  <si>
    <t>T.C.KİMLİK NO</t>
  </si>
  <si>
    <t>EMEKLİLİK TARİHİ</t>
  </si>
  <si>
    <t>BANKA İBAN NO</t>
  </si>
  <si>
    <t>MEMURİYETİ</t>
  </si>
  <si>
    <t>Kadro</t>
  </si>
  <si>
    <t>Derecesi</t>
  </si>
  <si>
    <t>Tahakkuk Eden</t>
  </si>
  <si>
    <t>Toplam</t>
  </si>
  <si>
    <t>Kesintier</t>
  </si>
  <si>
    <t>Kesinti Toplamı</t>
  </si>
  <si>
    <t>Ele Geçen</t>
  </si>
  <si>
    <t>Açıklama</t>
  </si>
  <si>
    <t>Tazminatı</t>
  </si>
  <si>
    <t xml:space="preserve">Gece %25 Fazla Ücreti </t>
  </si>
  <si>
    <t>GELİR VERGİSİ 15/20/27</t>
  </si>
  <si>
    <t>SIRA NO</t>
  </si>
  <si>
    <t>SINAV GÖREVİ</t>
  </si>
  <si>
    <t>SINAV KATSAYISI</t>
  </si>
  <si>
    <t>GÖREV ADI</t>
  </si>
  <si>
    <t>UYGULANACAK GÖSTERGE</t>
  </si>
  <si>
    <t>MEMUR MAAŞ KATSAYISI</t>
  </si>
  <si>
    <t>BRÜT ÜCRET</t>
  </si>
  <si>
    <t>BİNA YÖNETİCİSİ</t>
  </si>
  <si>
    <t>BİNA YÖNETCİ YARDIMCISI</t>
  </si>
  <si>
    <t>SALON BAŞKANI</t>
  </si>
  <si>
    <t>GÖZETMEN</t>
  </si>
  <si>
    <t>YEDEK SALON GÖREVLİSİ</t>
  </si>
  <si>
    <t>YARDIMCI ENGELLİ GÖZETMEN</t>
  </si>
  <si>
    <t xml:space="preserve">KOMİSYON ÜYESİ </t>
  </si>
  <si>
    <t>M</t>
  </si>
  <si>
    <t>Ç</t>
  </si>
  <si>
    <t>SGK.PRİMİ</t>
  </si>
  <si>
    <t>H</t>
  </si>
  <si>
    <t>DEV.VER.12%</t>
  </si>
  <si>
    <t>ARTIŞ</t>
  </si>
  <si>
    <t>E</t>
  </si>
  <si>
    <t>GENEL TOPLAM</t>
  </si>
  <si>
    <t>Okul Müdürü</t>
  </si>
  <si>
    <t>Alması</t>
  </si>
  <si>
    <t>KAT.A.</t>
  </si>
  <si>
    <t>gereken</t>
  </si>
  <si>
    <t>KATS.FARK</t>
  </si>
  <si>
    <t>Memur</t>
  </si>
  <si>
    <r>
      <t xml:space="preserve">T.C.
MİLLİ EĞİTİM BAKANLIĞI
</t>
    </r>
    <r>
      <rPr>
        <b/>
        <sz val="12"/>
        <rFont val="Arial"/>
        <family val="2"/>
        <charset val="162"/>
      </rPr>
      <t>PERSONEL NAKİL BİLDİRİM</t>
    </r>
    <r>
      <rPr>
        <b/>
        <sz val="14"/>
        <rFont val="Arial"/>
        <family val="2"/>
      </rPr>
      <t>İ</t>
    </r>
  </si>
  <si>
    <t xml:space="preserve">Saymanlık Sistem No </t>
  </si>
  <si>
    <t>:</t>
  </si>
  <si>
    <t xml:space="preserve">Adı Soyadı </t>
  </si>
  <si>
    <t>T.C. Kimlik No</t>
  </si>
  <si>
    <t xml:space="preserve">Sicil Numaraları </t>
  </si>
  <si>
    <t xml:space="preserve">Kurum Sicil No : </t>
  </si>
  <si>
    <t>Emekli Sicil No :</t>
  </si>
  <si>
    <t xml:space="preserve">Görev Ünvanı </t>
  </si>
  <si>
    <t>Eski :</t>
  </si>
  <si>
    <t>Yeni :</t>
  </si>
  <si>
    <t>Görev Yeri</t>
  </si>
  <si>
    <t xml:space="preserve">Derece ve Kademesi </t>
  </si>
  <si>
    <t>Tebliğ
Tarihi :</t>
  </si>
  <si>
    <t xml:space="preserve">Öğrenim Durumu </t>
  </si>
  <si>
    <t xml:space="preserve">Aile Durumu </t>
  </si>
  <si>
    <t>Evli</t>
  </si>
  <si>
    <t xml:space="preserve">Aile ve Çocuk Yardımı Alıp Almadığı </t>
  </si>
  <si>
    <t xml:space="preserve">Kullanılan İzin Durumları </t>
  </si>
  <si>
    <t>Yıllık 
İzni :</t>
  </si>
  <si>
    <t>MEBBİS' te Kayıtlıdır</t>
  </si>
  <si>
    <t>Mazeret İzni :</t>
  </si>
  <si>
    <t xml:space="preserve">Kıdem Aylığına Esas Hizmet Süresi </t>
  </si>
  <si>
    <t xml:space="preserve">Eski Memuriyetten  Ayrılış Tarihi </t>
  </si>
  <si>
    <t xml:space="preserve">Yeni Görev Yerinde Aylığa Hak Kazandığı Tarih </t>
  </si>
  <si>
    <t xml:space="preserve">15 Gün İçinde Hareket Etmediği 
Takdirde Gecikme Nedeni </t>
  </si>
  <si>
    <t>Etmiştir.</t>
  </si>
  <si>
    <t xml:space="preserve">Şahsi ve Aile Yolluğunu Alıp Almadığı, Almışsa Tutarı </t>
  </si>
  <si>
    <t xml:space="preserve">  </t>
  </si>
  <si>
    <t xml:space="preserve">Süre Gelen Gelir Vergisi Matrah Toplam </t>
  </si>
  <si>
    <t xml:space="preserve">Giyecek Yardımı Alıp Almadığı, Almışsa Tutarı </t>
  </si>
  <si>
    <t xml:space="preserve">Borçlu İse Borçlarına Ait Bilgiler </t>
  </si>
  <si>
    <t xml:space="preserve">Zimmetindeki Taşınırları Teslim Edip Etmediği </t>
  </si>
  <si>
    <t xml:space="preserve">Almış Olduğu Sağlık Raporlarının Yıl İçinde 
Toplam Süresi (Heyet Raporu Hariç) </t>
  </si>
  <si>
    <t xml:space="preserve">Yabancı Dil Tazminatından Yararlanıp 
Yararlanmadığı; Yararlanıyorsa Gurubu </t>
  </si>
  <si>
    <t>İlk Atama Tarihi</t>
  </si>
  <si>
    <t>Terfi Tarihi</t>
  </si>
  <si>
    <t>İLKSAN Durumu</t>
  </si>
  <si>
    <t>Maaş Promosyonu Bilgisi</t>
  </si>
  <si>
    <t>Birim Amiri</t>
  </si>
  <si>
    <t>İnsan Kaynakları Birim Amiri</t>
  </si>
  <si>
    <t xml:space="preserve">Adı Soyadı :   </t>
  </si>
  <si>
    <t xml:space="preserve">Ünvanı :   </t>
  </si>
  <si>
    <t>Şef</t>
  </si>
  <si>
    <t>Şube Müdürü</t>
  </si>
  <si>
    <t xml:space="preserve">İmzası :   </t>
  </si>
  <si>
    <t xml:space="preserve">DAİRESİ: </t>
  </si>
  <si>
    <t>MAHKEMESİ</t>
  </si>
  <si>
    <t>ESAS KARAR NO</t>
  </si>
  <si>
    <t>İCRA MÜD. DOSYA NO</t>
  </si>
  <si>
    <t>MAHKEME MASRAFI</t>
  </si>
  <si>
    <t>%20 STOPAJ MATR.</t>
  </si>
  <si>
    <t>%20 STOPAJ</t>
  </si>
  <si>
    <t>ay gün</t>
  </si>
  <si>
    <t>MAAŞ KESİM CEZASI HESAPLAMA CETVELİ</t>
  </si>
  <si>
    <t>BORÇ NEDENİ</t>
  </si>
  <si>
    <t>MAAŞ KESİM CEZASI  1/30</t>
  </si>
  <si>
    <t>NOT</t>
  </si>
  <si>
    <t>ADRES VE TELEFON</t>
  </si>
  <si>
    <t>ÇALIŞTIĞI GÜN</t>
  </si>
  <si>
    <t>BORÇLU GÜN SAYISI</t>
  </si>
  <si>
    <t>GELİR VERGİSİ ORANI</t>
  </si>
  <si>
    <t>7800 aşması gerekir yıllık vergi ile aylık vergi matrahın toplamı 20 olması için</t>
  </si>
  <si>
    <t xml:space="preserve">TABLO 1  :AYLIK VE YANÖDEMELER   </t>
  </si>
  <si>
    <t>AYLIK TUTAR</t>
  </si>
  <si>
    <t>TUTAR</t>
  </si>
  <si>
    <t>EK GÖSTERGE</t>
  </si>
  <si>
    <t>KİDEM AYLIK</t>
  </si>
  <si>
    <t>EMEKLİ KES  KARIŞILIK %20</t>
  </si>
  <si>
    <t>GİRİŞ</t>
  </si>
  <si>
    <t xml:space="preserve">AİLE </t>
  </si>
  <si>
    <t>COCUK</t>
  </si>
  <si>
    <t>,</t>
  </si>
  <si>
    <t xml:space="preserve">DİL TAZMİNATI </t>
  </si>
  <si>
    <t>AŞAĞIDAKİ  TABLO İKİDEKİ BİLGİLERİ KESİNTİ YAPILAN ŞAHIS 5-10 YILLIK İSE DOLACAK  DEĞİLSE DOLMAYACAKTIR.</t>
  </si>
  <si>
    <t>TABLO  2  :KESİNTİ YAPILAN KATKI PAYLARI (%)</t>
  </si>
  <si>
    <t>FİİLEN ÖDENEN                       ( A)</t>
  </si>
  <si>
    <t>HAKEDİLEN            (B)</t>
  </si>
  <si>
    <t>EMEKLİ KESENEĞi devlet (%20)</t>
  </si>
  <si>
    <t>EMEKLİ KESENEĞİ KARŞILIĞI  ( % 25-% 100)</t>
  </si>
  <si>
    <t xml:space="preserve">TABLO 3  :YASAL KESİNTİLER   </t>
  </si>
  <si>
    <t>KİŞİ BORCUNA ALINACAK TUTAR</t>
  </si>
  <si>
    <t>GENEL BÜTÇELİ DAİRELER İÇİN</t>
  </si>
  <si>
    <t>a) 5434/87. Md.Yararlanıyor ise  =(1+2+3)=</t>
  </si>
  <si>
    <t>10dan fazla</t>
  </si>
  <si>
    <t>a) 5434/87. Md.Yararlanmıyor  ise  =(1-3)=</t>
  </si>
  <si>
    <t>10 dan az</t>
  </si>
  <si>
    <t>5-10 YIL DIŞI ÖDENECEK TUTAR</t>
  </si>
  <si>
    <t>BORDRO KAYITLARIMIZA UYGUNDUR</t>
  </si>
  <si>
    <t xml:space="preserve">Ünvanı </t>
  </si>
  <si>
    <t xml:space="preserve">YURTİÇİ GEÇİCİ GÖREV </t>
  </si>
  <si>
    <t xml:space="preserve">Aylık Kadro Derecesi ve Ek Göstergesi </t>
  </si>
  <si>
    <t xml:space="preserve">    YOLLUĞU BİLDİRİMİ </t>
  </si>
  <si>
    <t xml:space="preserve">Gündeliği </t>
  </si>
  <si>
    <t xml:space="preserve">Bütçe Yılı </t>
  </si>
  <si>
    <t xml:space="preserve">Oturma ve Yolculuk Tarihleri </t>
  </si>
  <si>
    <t xml:space="preserve">Alacaklının Nereden Nereye Yolculuk Ettiği veya Nerede oturduğu </t>
  </si>
  <si>
    <t xml:space="preserve">Yolculuk ve Oturma Gündeliği </t>
  </si>
  <si>
    <t xml:space="preserve">Yol Giderleri </t>
  </si>
  <si>
    <t xml:space="preserve">Genel           Toplam </t>
  </si>
  <si>
    <t xml:space="preserve">Hareket                        Saatleri </t>
  </si>
  <si>
    <t xml:space="preserve">Gün Sayısı </t>
  </si>
  <si>
    <t>Bir Günlüğü</t>
  </si>
  <si>
    <t xml:space="preserve">Tutarı                                                                                                                                                                                                                                                                             </t>
  </si>
  <si>
    <t xml:space="preserve">Çeşidi </t>
  </si>
  <si>
    <t xml:space="preserve">Gidiş </t>
  </si>
  <si>
    <t xml:space="preserve">Dönüş </t>
  </si>
  <si>
    <t>1+2</t>
  </si>
  <si>
    <t xml:space="preserve">GENEL TOPLAM </t>
  </si>
  <si>
    <t>İmza</t>
  </si>
  <si>
    <t xml:space="preserve">( 1 ) Bu kısım bildirim sahibinin görevi yerine </t>
  </si>
  <si>
    <t xml:space="preserve">       getirmesinden bilgisi olan amir tarafından </t>
  </si>
  <si>
    <t>İmzası       :</t>
  </si>
  <si>
    <t xml:space="preserve">        imzalanır.</t>
  </si>
  <si>
    <t>GÖSTERGE TABLOSU</t>
  </si>
  <si>
    <t>DERECE</t>
  </si>
  <si>
    <t>MİLLİ EĞİTİM</t>
  </si>
  <si>
    <t>Unvan</t>
  </si>
  <si>
    <t>Dereceler</t>
  </si>
  <si>
    <t>Özel Hiz.Taz.</t>
  </si>
  <si>
    <t>Tazminat Kodu</t>
  </si>
  <si>
    <t>İş Güç. Zammı</t>
  </si>
  <si>
    <t>Tem.  Güç.Zam.</t>
  </si>
  <si>
    <t>İş Risk Zammı</t>
  </si>
  <si>
    <t>Milli Eğitim Müdürü</t>
  </si>
  <si>
    <t>1.Derece</t>
  </si>
  <si>
    <t>2.Derece</t>
  </si>
  <si>
    <t>3.Derece</t>
  </si>
  <si>
    <t>4.Derece</t>
  </si>
  <si>
    <t>5-7.Derece</t>
  </si>
  <si>
    <t>1-2.Derece</t>
  </si>
  <si>
    <t>3-4.Derece</t>
  </si>
  <si>
    <t>Diğer</t>
  </si>
  <si>
    <t>Okul Müdürü-YİBO</t>
  </si>
  <si>
    <t>Okul Müd.Yrd.</t>
  </si>
  <si>
    <t>Okul Müd.Yrd.-YİBO</t>
  </si>
  <si>
    <t>Uzman Öğretmen</t>
  </si>
  <si>
    <t>120,56+20</t>
  </si>
  <si>
    <t>115,56+15</t>
  </si>
  <si>
    <t>105,56+15</t>
  </si>
  <si>
    <t>Öğretmen- YİBO</t>
  </si>
  <si>
    <t>600+     100**</t>
  </si>
  <si>
    <t>Veri Hazırlama ve Kontrol işletmeni.</t>
  </si>
  <si>
    <t>1-2 Derece</t>
  </si>
  <si>
    <t>3-4 Derece</t>
  </si>
  <si>
    <t>5-7 Derece</t>
  </si>
  <si>
    <t>Teknisyen- 2 yıllık</t>
  </si>
  <si>
    <t>1-2 derece</t>
  </si>
  <si>
    <t>100+11</t>
  </si>
  <si>
    <t>3-4 derece</t>
  </si>
  <si>
    <t>5.derece</t>
  </si>
  <si>
    <t>93+11</t>
  </si>
  <si>
    <t>6-7.derece</t>
  </si>
  <si>
    <t>1400 *</t>
  </si>
  <si>
    <t>Memur-şöfor    Usta Öğr.</t>
  </si>
  <si>
    <t>Hizmetli-Kaloriferci</t>
  </si>
  <si>
    <t>1-4 Derece</t>
  </si>
  <si>
    <t>Bekçi</t>
  </si>
  <si>
    <t xml:space="preserve"> * hizmeti 5 yıldan fazla olanlara 1400 puan verilir.</t>
  </si>
  <si>
    <t xml:space="preserve"> ** belletici öğretmenlik yapanlara verilir.</t>
  </si>
  <si>
    <t>Derece</t>
  </si>
  <si>
    <t>Ek Göst.</t>
  </si>
  <si>
    <t>5.Derece</t>
  </si>
  <si>
    <t>6.Derece</t>
  </si>
  <si>
    <t>7.Derece</t>
  </si>
  <si>
    <t>8.Derece</t>
  </si>
  <si>
    <t>Yüksek Öğrenim</t>
  </si>
  <si>
    <t>Diğerleri</t>
  </si>
  <si>
    <t>ÜNVAN KOD NUMARALARI</t>
  </si>
  <si>
    <t>Unvan Adı</t>
  </si>
  <si>
    <t>Kod No</t>
  </si>
  <si>
    <t>V.H.K.İ.</t>
  </si>
  <si>
    <t>Şoför</t>
  </si>
  <si>
    <t>Hizmetli</t>
  </si>
  <si>
    <t>Teknisyen</t>
  </si>
  <si>
    <t>Usta öğretici</t>
  </si>
  <si>
    <t>Kaloriferci</t>
  </si>
  <si>
    <t xml:space="preserve">FARK TOPLAMI </t>
  </si>
  <si>
    <t>III SAYILI CETVEL</t>
  </si>
  <si>
    <t>A. Eğitim Öğretim Tazminatı:</t>
  </si>
  <si>
    <t>I- a) Eğitim ve Öğretim Hizmetleri Sınıfına dahil Öğretmen unvanlı kadrolarda</t>
  </si>
  <si>
    <t>% Yüzde</t>
  </si>
  <si>
    <t>fiilen öğretmenlik yapanlardan;</t>
  </si>
  <si>
    <t>1-2 derecelerden aylık alanlar :</t>
  </si>
  <si>
    <t>3-4 derecelerden aylık alanlar :</t>
  </si>
  <si>
    <t>Diğer derecelerden aylık alanlar :</t>
  </si>
  <si>
    <t>b) (a) bendinde sayılanlardan Uzman Öğretmen unvanını kazanmış olanlara ayrıca;</t>
  </si>
  <si>
    <t>c) (a) bendinde sayılanlardan Başöğretmen unvanını kazanmış olanlara ayrıca;</t>
  </si>
  <si>
    <t>II-  Milli Eğitim Bakanlığına bağlı ek V Sayılı Cetvelde sayılan mesleki ve teknik öğretim okul ve kurumlarına, atölye, laboratuvar veya meslek dersleri öğretmeni olarak eğitim ve öğretim hizmetleri sınıfına dahil öğretmen unvanlı kadrolara atananlara, atandıkları branşlara (alanlara) göre aşağıdaki oranlarda ilave eğitim öğretim tazminatı ayrıca ödenir.
Mesleki Açık Öğretim Lisesi ile Mesleki ve Teknik Açık Öğretim Okulu kadrolarında bulunanlar hariç olmak üzere, branşlarında fiilen derse girmeyenlere bu tazminat ödenmez.</t>
  </si>
  <si>
    <t>a) Bilişim Teknolojileri. Biyomedikal Cihaz Teknolojileri. Denizcilik. Elektrik- Eİektronik Teknolojisi, Endüstriyel Otomasyon Teknolojileri. Gemi Yapımı. İtfaiyecilik ve. Yangın Güvenliği, Makine Teknolojisi, Metal Teknolojisi, Metalürji Teknolojisi, Motorlu Araçlar Teknolojisi. Plastik Teknolojisi, Radvo-Televizyon. Raylı Sistemler Teknolojisi. Tasarım Teknolojileri, Tekstil Teknolojisi, Uçak Bakımı, Yenilenebilir Enerji Teknolojileri;</t>
  </si>
  <si>
    <t>En az 4 yıl yükseköğrenim görenler :</t>
  </si>
  <si>
    <t>En az 2 yıl yükseköğrenim görenler :</t>
  </si>
  <si>
    <t>b) Harita-Tapu-Kadastro, İnşaat Teknolojisi, Kimya/Kimya Teknolojisi, Kuyumculuk Teknolojisi, Matbaa, Meteoroloji, Mobilya ve İç Mekan Tasarımı, Müzik Aletleri Yapımı, Seramik ve Cam Teknolojisi, Tarım Teknolojileri. Tesisat Teknolojisi ve İklimlendirme;</t>
  </si>
  <si>
    <t>c) Ayakkabı ve Saraciye Teknolojisi, Gıda Teknolojisi, Hayvan Sağlığı, Hayvan Yetiştiriciliği, Laboratuvar Hizmetleri, Sağlık;</t>
  </si>
  <si>
    <t>d) Bahçecilik, El Sanatları Teknolojisi, Giyim Üretim Teknolojisi. Grafik ve Fotoğraf. Güzellik ve Saç Bakım Hizmetleri, Hasta ve Yaşlı Hizmetleri, Sanat ve Tasarım;</t>
  </si>
  <si>
    <t>e) Adalet, Aile ve Tüketici Hizmetleri. Büro Yönetimi, Çocuk Gelişimi ve Eğitimi, Eğlence Hizmetleri, Gazetecilik, Halkla İlişkiler ve Organizasyon Hizmetleri, Konaklama ve Seyahat Hizmetleri, Muhasebe ve Finansman, Pazarlama ve Perakende, Ulaştırma Hizmetleri, Yiyecek İçecek Hizmetleri, Okulöncesi Öğretmenliği (uygulama sınıfı verilenler);</t>
  </si>
  <si>
    <t>SSK.YENİDEN İŞE GİRİŞLER</t>
  </si>
  <si>
    <t>TABAN AYLIK TUTARI</t>
  </si>
  <si>
    <t>EMEKLİ ÖĞRT. ( 8 ) S.GV.DES.PR.</t>
  </si>
  <si>
    <t>ÜCRETLİ ÖĞRT.( 0 ) TÜM SİG.KOLL.</t>
  </si>
  <si>
    <t>AİLE YARDIMI GÖSTERGESİ</t>
  </si>
  <si>
    <t>=</t>
  </si>
  <si>
    <t>1 ÇOCUK YARDIMI GÖSTERGESİ (6+)</t>
  </si>
  <si>
    <t>SSK. E-BİLDİRGE GİRİŞLERİ</t>
  </si>
  <si>
    <t>0-6 YAŞ ARASI 1 ÇOCUK GÖSTERGESİ (6-)</t>
  </si>
  <si>
    <t>EMEKLİ ÖĞRT. ( 02 ) S.GV.DES.PR.</t>
  </si>
  <si>
    <t>2 ÇOCUK YARDIMI GÖSTERGESİ (6+)</t>
  </si>
  <si>
    <t>ÜCRETLİ -4/B ÖĞRT.( 13 ) AYLIK SİG.PR.</t>
  </si>
  <si>
    <t>DOĞUM YARDIMI GÖSTERGESİ</t>
  </si>
  <si>
    <t>PRİME ESAS KAZANÇ(PEK)</t>
  </si>
  <si>
    <t>Brüt Aylık Asgari Üc.30/1 inden aşağı olamaz</t>
  </si>
  <si>
    <t>DERECE KADEMELERE GÖRE GÖSTERGE ORAN VE TUTARLARI</t>
  </si>
  <si>
    <t>EMEKLİ SÜREKLİ GÖREV YOLLUĞU</t>
  </si>
  <si>
    <t xml:space="preserve">EK GÖSTERGE </t>
  </si>
  <si>
    <t>E.Ö.H.S.</t>
  </si>
  <si>
    <t>D.K.</t>
  </si>
  <si>
    <r>
      <t>ÖLÜM YARDIMI TUTARI(</t>
    </r>
    <r>
      <rPr>
        <sz val="9"/>
        <rFont val="Arial"/>
        <family val="2"/>
        <charset val="162"/>
      </rPr>
      <t>Memurun Kendisi İçin</t>
    </r>
    <r>
      <rPr>
        <sz val="9"/>
        <color indexed="8"/>
        <rFont val="Arial"/>
        <family val="2"/>
        <charset val="162"/>
      </rPr>
      <t>)</t>
    </r>
  </si>
  <si>
    <t>1.DERECE</t>
  </si>
  <si>
    <r>
      <t>ÖLÜM YARDIMI TUTARI(</t>
    </r>
    <r>
      <rPr>
        <sz val="9"/>
        <rFont val="Arial"/>
        <family val="2"/>
        <charset val="162"/>
      </rPr>
      <t>Eş veya Çocuk İçin</t>
    </r>
    <r>
      <rPr>
        <sz val="9"/>
        <color indexed="8"/>
        <rFont val="Arial"/>
        <family val="2"/>
        <charset val="162"/>
      </rPr>
      <t>)</t>
    </r>
  </si>
  <si>
    <t>ASGARİ ÜCRET(BRÜT)</t>
  </si>
  <si>
    <t>2.DERECE</t>
  </si>
  <si>
    <t>EN YÜKSEK DEVLET MEMURU MAAŞI</t>
  </si>
  <si>
    <t>2. Dönem:</t>
  </si>
  <si>
    <t>3.DERECE</t>
  </si>
  <si>
    <t>TOPLU SÖZLEŞME PRİMİ</t>
  </si>
  <si>
    <t>4.DERECE</t>
  </si>
  <si>
    <t>EK GÖSTER (E.Ö.H.S)</t>
  </si>
  <si>
    <t>EK GÖSTER (G.İ.H.S)</t>
  </si>
  <si>
    <t>YOLLUKLAR</t>
  </si>
  <si>
    <t>GEÇİCİ GÖREV YOLLUĞU</t>
  </si>
  <si>
    <t>5.DERECE</t>
  </si>
  <si>
    <t>1.DER.Y.OK.</t>
  </si>
  <si>
    <t>5-15. DERECE</t>
  </si>
  <si>
    <t>03.3.1.01</t>
  </si>
  <si>
    <t>6.DERECE</t>
  </si>
  <si>
    <t>2.DER.Y.OK</t>
  </si>
  <si>
    <t>1-4 .  DERECE</t>
  </si>
  <si>
    <t>7.DERECE</t>
  </si>
  <si>
    <t>3.DER.Y.OK</t>
  </si>
  <si>
    <t>Ek Gös.3000 - 5800 arası olanlar</t>
  </si>
  <si>
    <t>SÜREKLİ GÖREV YOLLUĞU (FOSİYONEL KOD)</t>
  </si>
  <si>
    <t>8.DERECE</t>
  </si>
  <si>
    <t>4.DER.Y.OK.</t>
  </si>
  <si>
    <t>Ek Gös.5800 - 8000 arası olanlar</t>
  </si>
  <si>
    <t>9.9.9.5</t>
  </si>
  <si>
    <t>1.DER.LİSE</t>
  </si>
  <si>
    <t>Ek Gös.8000 ve üstü olanlar</t>
  </si>
  <si>
    <t>G.İ.H.S.</t>
  </si>
  <si>
    <t>2.DER.LİSE</t>
  </si>
  <si>
    <t>SÜREKLİ GÖREV YOLLUĞU</t>
  </si>
  <si>
    <t>1. DER. Y.O.K.</t>
  </si>
  <si>
    <t>3.DER.LİSE</t>
  </si>
  <si>
    <t>03.3.2.01</t>
  </si>
  <si>
    <t>2. DER. Y.O.K.</t>
  </si>
  <si>
    <t>4.DER.LİSE</t>
  </si>
  <si>
    <t>3. DER. Y.O.K.</t>
  </si>
  <si>
    <t>TAZMİNATLAR</t>
  </si>
  <si>
    <t>%</t>
  </si>
  <si>
    <t>BRANŞ ÖĞRT.</t>
  </si>
  <si>
    <t>4. DER. Y.O.K.</t>
  </si>
  <si>
    <t>İLÇE MİLLİ EĞİTİM MD.</t>
  </si>
  <si>
    <t>15 saat maaş 2 saat rehberlik max.20 saat</t>
  </si>
  <si>
    <t>1. DER. LİSE</t>
  </si>
  <si>
    <t>1.DERECE ŞUBE MD.</t>
  </si>
  <si>
    <t>2. DER. LİSE</t>
  </si>
  <si>
    <t>2.DERECE ŞUBE MD.</t>
  </si>
  <si>
    <t>SINIF ÖĞRT.</t>
  </si>
  <si>
    <t>3. DER. LİSE</t>
  </si>
  <si>
    <t>GENEL İDARİ HİZMETLER SINIFI</t>
  </si>
  <si>
    <t>18 saat maaş 15 saat ücret</t>
  </si>
  <si>
    <t>4. DER. LİSE</t>
  </si>
  <si>
    <t>ŞEF</t>
  </si>
  <si>
    <t>MEMUR (8 -15.DERECE)</t>
  </si>
  <si>
    <t>MÜDÜR YET.</t>
  </si>
  <si>
    <t>ÖZEL HİZMET TAZMİNATLARI</t>
  </si>
  <si>
    <t>UZMAN ÖĞRT.</t>
  </si>
  <si>
    <t>BAŞ ÖĞRETMEN</t>
  </si>
  <si>
    <t>MEMUR                                               (DİĞER DERECELER)</t>
  </si>
  <si>
    <t>15+3=18 saat max.hafta büt.esas</t>
  </si>
  <si>
    <t>DERECELER</t>
  </si>
  <si>
    <t>ORAN</t>
  </si>
  <si>
    <t>VERİ HAZ.KONT.İŞLT.                                                    (1-4.DERECE)</t>
  </si>
  <si>
    <t>YARDIMCI HİZMETLER SINIFI</t>
  </si>
  <si>
    <t>MÜDÜR</t>
  </si>
  <si>
    <t>MÜDÜR YRD</t>
  </si>
  <si>
    <t>HİZMETLİ (8-15.DERECE)</t>
  </si>
  <si>
    <t>20 saat</t>
  </si>
  <si>
    <t>18 saat</t>
  </si>
  <si>
    <t>HİZMETLİ                                              (DİĞER DERECELER)</t>
  </si>
  <si>
    <t>EĞİTİM ÖĞRETİM HİZMETLERİ SINIFI</t>
  </si>
  <si>
    <t>1-2.DERECELER</t>
  </si>
  <si>
    <t>Uzm.Öğrt.%20 Fazla</t>
  </si>
  <si>
    <t>EK.KODU</t>
  </si>
  <si>
    <t>Ayrıntı Kod.</t>
  </si>
  <si>
    <t>3-4.DERECELER</t>
  </si>
  <si>
    <t>Uzm.Öğrt.%15 Fazla</t>
  </si>
  <si>
    <t>325.03.01.00.00</t>
  </si>
  <si>
    <t>Normal İcra</t>
  </si>
  <si>
    <t>DİĞER DEĞERECELER</t>
  </si>
  <si>
    <t>YAN ÖDEMELER</t>
  </si>
  <si>
    <t>İLÇE MİLLİ EĞT.MD.</t>
  </si>
  <si>
    <t>DİL TAZMİNATI</t>
  </si>
  <si>
    <t>ŞUBE MÜDÜRÜ</t>
  </si>
  <si>
    <t>A1</t>
  </si>
  <si>
    <t>96-100</t>
  </si>
  <si>
    <t>YAN ÖDEME ORANLARI</t>
  </si>
  <si>
    <t>EK ÖDEMELER</t>
  </si>
  <si>
    <t>ORAN %</t>
  </si>
  <si>
    <t>GRUP KODU</t>
  </si>
  <si>
    <t xml:space="preserve"> Sınıfların öğrenim durumlarına göre giriş ve </t>
  </si>
  <si>
    <t>A2</t>
  </si>
  <si>
    <t>90-95</t>
  </si>
  <si>
    <t>UNVAN</t>
  </si>
  <si>
    <t>İlçe M.E.Müdürü</t>
  </si>
  <si>
    <t xml:space="preserve">yükselebilecek derece ve kademeleri </t>
  </si>
  <si>
    <t>MEMUR - HİZMETLİ</t>
  </si>
  <si>
    <t>B</t>
  </si>
  <si>
    <t>80-89</t>
  </si>
  <si>
    <t>İLÇE MİLLİ EĞİTİM MÜDÜRÜ</t>
  </si>
  <si>
    <t xml:space="preserve">Öğrenim durumu </t>
  </si>
  <si>
    <t>Başlama</t>
  </si>
  <si>
    <t>Bitiş</t>
  </si>
  <si>
    <t>VERİ HAZ.KONT.İŞLT.</t>
  </si>
  <si>
    <t>C</t>
  </si>
  <si>
    <t>70-79</t>
  </si>
  <si>
    <t>ŞEFLER</t>
  </si>
  <si>
    <t>Kademe</t>
  </si>
  <si>
    <t>OKUL MÜDÜRÜ</t>
  </si>
  <si>
    <t>Hesaplama = Puan X Maaş Katsayısı</t>
  </si>
  <si>
    <t>1-2 Dereceler</t>
  </si>
  <si>
    <t xml:space="preserve">İlkokulu bitirenler </t>
  </si>
  <si>
    <t>Son</t>
  </si>
  <si>
    <t>İ.Ö.O.MD.YET.ÖĞRT.</t>
  </si>
  <si>
    <t>3-4 Dereceler</t>
  </si>
  <si>
    <t xml:space="preserve">Ortaokulu bitirenler </t>
  </si>
  <si>
    <t>MÜDÜR YARDIMCISI</t>
  </si>
  <si>
    <t>VERİ HAZIRLAMA VE KONT. İŞL.</t>
  </si>
  <si>
    <t>Diğer Dereceler</t>
  </si>
  <si>
    <t xml:space="preserve">Ortaokul dengi mesleki veya  </t>
  </si>
  <si>
    <t>Yüzde %</t>
  </si>
  <si>
    <t>YILI</t>
  </si>
  <si>
    <t>Sayman</t>
  </si>
  <si>
    <t>teknik öğrenimi bitirenler</t>
  </si>
  <si>
    <t>%40-%59</t>
  </si>
  <si>
    <t>İ.Ö.O. MDR. YETKİLİ ÖĞRETMEN</t>
  </si>
  <si>
    <t>GENEL İDARİ HİZMETLER (MEMUR, VHKİ, vb.)</t>
  </si>
  <si>
    <t xml:space="preserve">Ortaokul üstü 1 yıl mesleki veya </t>
  </si>
  <si>
    <t>EMEKLİ KESENEĞİNE TABİ OLAN MEBLAĞ(%20 Özel Hizmet Emekli Keseneği)</t>
  </si>
  <si>
    <t>%60-%79</t>
  </si>
  <si>
    <t xml:space="preserve">teknik öğrenimi bitirenler </t>
  </si>
  <si>
    <t>EK GÖSTERGESİ (2100-3600 OLANLAR)       %</t>
  </si>
  <si>
    <t>%80-%100</t>
  </si>
  <si>
    <t xml:space="preserve">Ortaokul üstü 2 yıl mesleki veya </t>
  </si>
  <si>
    <t>DİĞER DEĞERECELER                                 %</t>
  </si>
  <si>
    <t>5-7 Dereceler</t>
  </si>
  <si>
    <t>EK DERS ÜCRETLERİ</t>
  </si>
  <si>
    <t xml:space="preserve">Liseyi bitirenler </t>
  </si>
  <si>
    <t>GÜNDÜZ  GÖSTERGESİ</t>
  </si>
  <si>
    <t>TEKNİK HİZMETLER (TEKNİKER, TEKNİSYEN)</t>
  </si>
  <si>
    <t xml:space="preserve">Lise dengi mesleki veya </t>
  </si>
  <si>
    <t>GECE GÖSTERGESİ</t>
  </si>
  <si>
    <t>GELİR VERGİSİ MATRAHI</t>
  </si>
  <si>
    <t xml:space="preserve">Lise veya dengi okullar üstü </t>
  </si>
  <si>
    <t xml:space="preserve">1 yıllık mesleki veya teknik öğrenimi bitirenler </t>
  </si>
  <si>
    <t xml:space="preserve">Lise veya dengi okullar üstü 2 yıl veya </t>
  </si>
  <si>
    <t>SAĞLIK HİZMETLERİ (EBE, HEMŞİRE, SAĞLIK MEMURU)</t>
  </si>
  <si>
    <t xml:space="preserve">Ortaokul üstü en az 5 yıllık mesleki veya </t>
  </si>
  <si>
    <t xml:space="preserve">Lise veya dengi okullar </t>
  </si>
  <si>
    <t xml:space="preserve">İlçe Milli Eğitim Müdürülüğü Muhasebe Servisi </t>
  </si>
  <si>
    <t xml:space="preserve">üstü 3 yıl teknik veya mesleki öğrenimi bitirenler </t>
  </si>
  <si>
    <t xml:space="preserve">2 yıl süreli yüksek öğrenimi bitirenler </t>
  </si>
  <si>
    <t>Aile durum bildirimi doldurulurken dikkat edilmesi gereken hususlar:</t>
  </si>
  <si>
    <t>YARDIMCI HİZMETLER (HİZMETLİLER)</t>
  </si>
  <si>
    <t xml:space="preserve">3 yıl süreli yüksek öğrenimi bitirenler </t>
  </si>
  <si>
    <r>
      <t>1)</t>
    </r>
    <r>
      <rPr>
        <sz val="9"/>
        <color indexed="8"/>
        <rFont val="Arial"/>
        <family val="2"/>
        <charset val="162"/>
      </rPr>
      <t xml:space="preserve">      </t>
    </r>
    <r>
      <rPr>
        <b/>
        <sz val="9"/>
        <color indexed="8"/>
        <rFont val="Arial"/>
        <family val="2"/>
        <charset val="162"/>
      </rPr>
      <t>Çocuk yardımı için</t>
    </r>
    <r>
      <rPr>
        <sz val="9"/>
        <color indexed="8"/>
        <rFont val="Arial"/>
        <family val="2"/>
        <charset val="162"/>
      </rPr>
      <t xml:space="preserve">: 657 Sayılı Kanunun 203 ve 206 maddeleri uyarınca; bekar, çalışmayan, 
</t>
    </r>
    <r>
      <rPr>
        <b/>
        <sz val="9"/>
        <color indexed="8"/>
        <rFont val="Arial"/>
        <family val="2"/>
        <charset val="162"/>
      </rPr>
      <t>burs almayan ve parasız yatılı olarak okumayan</t>
    </r>
    <r>
      <rPr>
        <sz val="9"/>
        <color indexed="8"/>
        <rFont val="Arial"/>
        <family val="2"/>
        <charset val="162"/>
      </rPr>
      <t xml:space="preserve"> erkek çocukları için 25 yaşını dolduruncaya kadar, 
kız çocukları için evleninceye kadar bu yardımdan yararlandırılması gerektiğinin göz önünde bulundurulması.</t>
    </r>
  </si>
  <si>
    <t>1-4 Dereceler</t>
  </si>
  <si>
    <t xml:space="preserve">4 yıl süreli yüksek öğrenimi bitirenler </t>
  </si>
  <si>
    <r>
      <t xml:space="preserve">2)      Asgari geçim indirimi için: </t>
    </r>
    <r>
      <rPr>
        <sz val="9"/>
        <color indexed="8"/>
        <rFont val="Arial"/>
        <family val="2"/>
        <charset val="162"/>
      </rPr>
      <t>Kız, erkek ayrımı yapılmaksızın 18 yaşını doldurmamış, 
tahsilde ise 25 yaşını doldurmamış olan çocukların yararlandırılması gerektiğinin göz önünde bulundurulması.</t>
    </r>
  </si>
  <si>
    <t xml:space="preserve">5 yıl süreli yüksek öğrenimi bitirenler </t>
  </si>
  <si>
    <r>
      <t xml:space="preserve">3)      </t>
    </r>
    <r>
      <rPr>
        <sz val="9"/>
        <color indexed="8"/>
        <rFont val="Arial"/>
        <family val="2"/>
        <charset val="162"/>
      </rPr>
      <t>Çalışan eşlerden sadece çocuk yardımından yararlanan kişinin 
çocukları yazması diğer eşin yazmaması gerekmektedir.</t>
    </r>
  </si>
  <si>
    <t xml:space="preserve">6 yıl süreli yüksek öğrenimi bitirenler </t>
  </si>
  <si>
    <t>EĞİTİM - ÖĞRETİM HİZMETLERİ (ÖĞRETMEN, MÜDÜR, MDR.YRD.)</t>
  </si>
  <si>
    <t>ASGARİ GEÇİM İNDİRİMİ TUTARLARI</t>
  </si>
  <si>
    <t>(Asgari Ücret X 12)</t>
  </si>
  <si>
    <t>Medeni ve Aile Durumu</t>
  </si>
  <si>
    <t>Oranı</t>
  </si>
  <si>
    <t xml:space="preserve">Bekar </t>
  </si>
  <si>
    <t xml:space="preserve">Evli eşi çalışan </t>
  </si>
  <si>
    <t xml:space="preserve">Evli eşi çalışan 1 çocuk </t>
  </si>
  <si>
    <t xml:space="preserve">Evli eşi çalışan 2 çocuk </t>
  </si>
  <si>
    <t xml:space="preserve">Evli eşi çalışan 3 çocuk </t>
  </si>
  <si>
    <t xml:space="preserve">Evli eşi çalışan 4 çocuk </t>
  </si>
  <si>
    <t xml:space="preserve">Evli eşi çalışmayan </t>
  </si>
  <si>
    <t xml:space="preserve">Evli eşi çalışmayan 1 çocuk </t>
  </si>
  <si>
    <t xml:space="preserve">Evli eşi çalışmayan 2 çocuk </t>
  </si>
  <si>
    <t xml:space="preserve">Evli eşi çalışmayan 3 çocuk </t>
  </si>
  <si>
    <t xml:space="preserve">Evli eşi çalışmayan 4 çocuk </t>
  </si>
  <si>
    <t>DİL SEVİYE</t>
  </si>
  <si>
    <t>96-100 (A)</t>
  </si>
  <si>
    <t>90-95 (A )</t>
  </si>
  <si>
    <t xml:space="preserve">B Seviyesi 80-89 </t>
  </si>
  <si>
    <t>C Seviyesi 70-79</t>
  </si>
  <si>
    <t>AD-SOYAD</t>
  </si>
  <si>
    <t>DİL SEVİYESİ</t>
  </si>
  <si>
    <t>Asker Öğretmen</t>
  </si>
  <si>
    <t xml:space="preserve">Yıl-Sakatlık Derecesi </t>
  </si>
  <si>
    <t xml:space="preserve">ADI SOYADI </t>
  </si>
  <si>
    <t>D / K</t>
  </si>
  <si>
    <t>GV Oranı Seç</t>
  </si>
  <si>
    <t>Ay</t>
  </si>
  <si>
    <t>Aylık Tutar</t>
  </si>
  <si>
    <t>Taban Aylık Tutarı</t>
  </si>
  <si>
    <t>Ek Gös Tutarı</t>
  </si>
  <si>
    <t>Kıdem Aylığı Tutarı</t>
  </si>
  <si>
    <t>Yan Ödeme Tutarı</t>
  </si>
  <si>
    <t>ASGİ</t>
  </si>
  <si>
    <t>Sakatlık İndirimi Tutarı</t>
  </si>
  <si>
    <t>KESİLEN GV TUTARI</t>
  </si>
  <si>
    <t>2016-3</t>
  </si>
  <si>
    <t xml:space="preserve">sarı bölgeler ile çalışılacak </t>
  </si>
  <si>
    <t>YIL-Sakatlık Derecesi</t>
  </si>
  <si>
    <t>İNDİRİM TUTARI (TL)</t>
  </si>
  <si>
    <t>2009-1</t>
  </si>
  <si>
    <t>2009-2</t>
  </si>
  <si>
    <t>2009-3</t>
  </si>
  <si>
    <t>2010-1</t>
  </si>
  <si>
    <t>2010-2</t>
  </si>
  <si>
    <t>2010-3</t>
  </si>
  <si>
    <t>2011-1</t>
  </si>
  <si>
    <t>2011-2</t>
  </si>
  <si>
    <t>2011-3</t>
  </si>
  <si>
    <t>2012-1</t>
  </si>
  <si>
    <t>2012-2</t>
  </si>
  <si>
    <t>2012-3</t>
  </si>
  <si>
    <t>2013-1</t>
  </si>
  <si>
    <t>2013-2</t>
  </si>
  <si>
    <t>2013-3</t>
  </si>
  <si>
    <t>2014-1</t>
  </si>
  <si>
    <t>2014-2</t>
  </si>
  <si>
    <t>2014-3</t>
  </si>
  <si>
    <t>2015-1</t>
  </si>
  <si>
    <t>2015-2</t>
  </si>
  <si>
    <t>2015-3</t>
  </si>
  <si>
    <t>2016-1</t>
  </si>
  <si>
    <t>2016-2</t>
  </si>
  <si>
    <t>2.Derece Engelli</t>
  </si>
  <si>
    <t>1.021-440 = 581-TL</t>
  </si>
  <si>
    <t>581*0,15 = 87,15-TL</t>
  </si>
  <si>
    <r>
      <t>153,15 – 87,15 = </t>
    </r>
    <r>
      <rPr>
        <b/>
        <sz val="13.5"/>
        <color rgb="FF666666"/>
        <rFont val="Times New Roman"/>
        <family val="1"/>
        <charset val="162"/>
      </rPr>
      <t>66-TL</t>
    </r>
    <r>
      <rPr>
        <sz val="13.5"/>
        <color rgb="FF666666"/>
        <rFont val="Times New Roman"/>
        <family val="1"/>
        <charset val="162"/>
      </rPr>
      <t> 2. derece engellinin vergi indirimi kapsamında maaşına yansıyacak tutardır. Net ele geçen : </t>
    </r>
    <r>
      <rPr>
        <b/>
        <sz val="13.5"/>
        <color rgb="FF666666"/>
        <rFont val="Times New Roman"/>
        <family val="1"/>
        <charset val="162"/>
      </rPr>
      <t>1015,07 TL</t>
    </r>
  </si>
  <si>
    <r>
      <t>2015-2 yani 6. aydan sonra NET</t>
    </r>
    <r>
      <rPr>
        <b/>
        <sz val="13.5"/>
        <color rgb="FF666666"/>
        <rFont val="Times New Roman"/>
        <family val="1"/>
        <charset val="162"/>
      </rPr>
      <t> </t>
    </r>
    <r>
      <rPr>
        <sz val="13.5"/>
        <color rgb="FF666666"/>
        <rFont val="Times New Roman"/>
        <family val="1"/>
        <charset val="162"/>
      </rPr>
      <t>ele geçen</t>
    </r>
    <r>
      <rPr>
        <b/>
        <sz val="13.5"/>
        <color rgb="FF666666"/>
        <rFont val="Times New Roman"/>
        <family val="1"/>
        <charset val="162"/>
      </rPr>
      <t> : 1.066,54-TL</t>
    </r>
  </si>
  <si>
    <t>2017-1</t>
  </si>
  <si>
    <t>2017-2</t>
  </si>
  <si>
    <t>2017-3</t>
  </si>
  <si>
    <t>2018-1</t>
  </si>
  <si>
    <t>2018-2</t>
  </si>
  <si>
    <t>2018-3</t>
  </si>
  <si>
    <t>2019-1</t>
  </si>
  <si>
    <t>2019-2</t>
  </si>
  <si>
    <t>2019-3</t>
  </si>
  <si>
    <t>2020-1</t>
  </si>
  <si>
    <t>2020-2</t>
  </si>
  <si>
    <t>2020-3</t>
  </si>
  <si>
    <t>Ek-1</t>
  </si>
  <si>
    <t>HARCAMA TALİMATI</t>
  </si>
  <si>
    <t>Sayı:</t>
  </si>
  <si>
    <t>Tarih :</t>
  </si>
  <si>
    <t xml:space="preserve">Mal Alım talebinde bulunan birim: </t>
  </si>
  <si>
    <t>...MAKAMINA</t>
  </si>
  <si>
    <t xml:space="preserve">   Y  A  P  I   L   A  C  A  K      H   A  R  C  A  M  A  N  I  N</t>
  </si>
  <si>
    <t>Alım Konusu işin nev'i niteliği</t>
  </si>
  <si>
    <t>Varas Proje Numarası</t>
  </si>
  <si>
    <t>Miktarı</t>
  </si>
  <si>
    <t>Alımda uygulanacak usül</t>
  </si>
  <si>
    <t>Gareken hallerde yaklaşık maliyet</t>
  </si>
  <si>
    <t>Tutarı veya belirlenmişse yaklaşık bedeli</t>
  </si>
  <si>
    <t>Kullanılabilir ödenek tutarı</t>
  </si>
  <si>
    <t>Ödeneğin bütçe tertibi</t>
  </si>
  <si>
    <t>Avans ve Fiyat farkı verilecekse şartları</t>
  </si>
  <si>
    <t>Alımda görevlendirilen personelin</t>
  </si>
  <si>
    <t>Adı Soyadı Ünvanı</t>
  </si>
  <si>
    <t>AÇIKLAMALAR:</t>
  </si>
  <si>
    <t>O L U R</t>
  </si>
  <si>
    <t>Teklif Eden Yetkilinin</t>
  </si>
  <si>
    <t>Harcama Yetkilisi</t>
  </si>
  <si>
    <t xml:space="preserve">İmzası        : </t>
  </si>
  <si>
    <t>AİLE YARDIMI BİLDİRİMİ</t>
  </si>
  <si>
    <t>Bildirimi Verenin</t>
  </si>
  <si>
    <t>T.C Kimlik No</t>
  </si>
  <si>
    <t>Dairesi     :</t>
  </si>
  <si>
    <t>Görevi</t>
  </si>
  <si>
    <t xml:space="preserve">Ödemeyi yapacak saymanlığın adı   : </t>
  </si>
  <si>
    <t>Medeni hali</t>
  </si>
  <si>
    <t xml:space="preserve">  Bekar</t>
  </si>
  <si>
    <t>Dul</t>
  </si>
  <si>
    <t>İlgili olduğu ay ve yıl :</t>
  </si>
  <si>
    <t>AİLE YARDIMI İÇİN EŞİN</t>
  </si>
  <si>
    <t>Adı- Soyadı</t>
  </si>
  <si>
    <t>Evlenme Tarihi</t>
  </si>
  <si>
    <t>Aile Cüzdanının</t>
  </si>
  <si>
    <t>İş Durumu</t>
  </si>
  <si>
    <t>Tarihi</t>
  </si>
  <si>
    <t>No.su</t>
  </si>
  <si>
    <t>Çalışıyor</t>
  </si>
  <si>
    <t>Çalışmıyor</t>
  </si>
  <si>
    <t>Emekli</t>
  </si>
  <si>
    <t>YARDIM ALINACAK ÖZ, ÜVEY VEYA EVLAT EDİNİLMİŞ ÇOCUKLARIN</t>
  </si>
  <si>
    <t>Doğum tarihi (varsa ay ve gün de yazılacaktır.</t>
  </si>
  <si>
    <t>Cinsiyeti</t>
  </si>
  <si>
    <t>Anasının adı</t>
  </si>
  <si>
    <t>Öz,üvey veya evlat edinilmiş mi olduğu</t>
  </si>
  <si>
    <t>Daire ve kurumların öğrenim giderleri üstlenilmiş veye kendisine burs verilmekte midir?</t>
  </si>
  <si>
    <t>Hangi Tarihte Kaydedildiği</t>
  </si>
  <si>
    <t>Okulun adı</t>
  </si>
  <si>
    <t>sınıfı</t>
  </si>
  <si>
    <t>No</t>
  </si>
  <si>
    <t>Arka sayfada yazılı husuları da gözönüne almak suretiyle düzenlediğim aile yardımına ait bildirimdir.</t>
  </si>
  <si>
    <t>D.H.B.Y:Örnek No:</t>
  </si>
  <si>
    <t>ŞAHİNBEY MAL MÜDÜRLÜĞÜNE</t>
  </si>
  <si>
    <t>UYGUNDUR</t>
  </si>
  <si>
    <t>9/1</t>
  </si>
  <si>
    <t>2018-10</t>
  </si>
  <si>
    <t>2018-11</t>
  </si>
  <si>
    <t>2018-12</t>
  </si>
  <si>
    <t>2019-4</t>
  </si>
  <si>
    <t>2019-5</t>
  </si>
  <si>
    <t>2019-6</t>
  </si>
  <si>
    <t>2019-7</t>
  </si>
  <si>
    <t>2019-8</t>
  </si>
  <si>
    <t>2019-9</t>
  </si>
  <si>
    <t>2019-10</t>
  </si>
  <si>
    <t>2019-11</t>
  </si>
  <si>
    <t>2019-12</t>
  </si>
  <si>
    <t>9/2</t>
  </si>
  <si>
    <t>2020 TEMMUZ ARALIK</t>
  </si>
  <si>
    <t>…………………….. adına düzenlenen 1/30 Maaş kesim cezası</t>
  </si>
  <si>
    <t>Ad-Soyad</t>
  </si>
  <si>
    <t>2021 OCAK HAZİRAN</t>
  </si>
  <si>
    <t>0,165786</t>
  </si>
  <si>
    <t>2.594917</t>
  </si>
  <si>
    <t>0.052576</t>
  </si>
  <si>
    <t>Sıra</t>
  </si>
  <si>
    <t>İlgili Ay-Yıl</t>
  </si>
  <si>
    <t>Katsayı</t>
  </si>
  <si>
    <t>0,179797</t>
  </si>
  <si>
    <t>2021 TEMMUZ ARALIK</t>
  </si>
  <si>
    <t>0.057019</t>
  </si>
  <si>
    <t>2.814188</t>
  </si>
  <si>
    <t>Ek Öde      (666 KHK</t>
  </si>
  <si>
    <t>AİT OLDUGU DÖNEM</t>
  </si>
  <si>
    <t>DİL TAZMİNATI BORDROSU</t>
  </si>
  <si>
    <t>GENEL TOPLAMI</t>
  </si>
  <si>
    <t>ÖZEL HİZMET TAZMİNAT BORDROSU</t>
  </si>
  <si>
    <t>DAMGA</t>
  </si>
  <si>
    <t xml:space="preserve">     Yukarıda belirtilen harcamanın yaptırılması/harcamanın yaptırılması hususunu olurlarınıza arz olunur.</t>
  </si>
  <si>
    <t>Gereğini arz ederim.</t>
  </si>
  <si>
    <t>Dairesi :</t>
  </si>
  <si>
    <t>2022 OCAK-HAZİRAN</t>
  </si>
  <si>
    <t>0,235445</t>
  </si>
  <si>
    <t>3,68518</t>
  </si>
  <si>
    <t>0,074667</t>
  </si>
  <si>
    <t>ENGELLİLİK İNDİRİMİ</t>
  </si>
  <si>
    <t xml:space="preserve">       DÜZENLEYEN </t>
  </si>
  <si>
    <t>KADEME</t>
  </si>
  <si>
    <t>GENEL TOPLAMI:</t>
  </si>
  <si>
    <t>…....MÜDÜRLÜĞÜ</t>
  </si>
  <si>
    <t>Ait Olduğu Ay</t>
  </si>
  <si>
    <t xml:space="preserve">Bordro Sayısı  </t>
  </si>
  <si>
    <t>Toplu Sözleşme İkramiyesi</t>
  </si>
  <si>
    <t>GÜNDÜZ SAAT TUTAR</t>
  </si>
  <si>
    <t>GECE SAAT TUTAR</t>
  </si>
  <si>
    <t>GÜNDÜZ %25 FAZLA TUTAR</t>
  </si>
  <si>
    <t>Gece %25 Fazla Ücreti Tutar</t>
  </si>
  <si>
    <t>TAKVİYE KURSU GECE (HAFTA SONU) TUTAR</t>
  </si>
  <si>
    <t>SINAV ÜCRETİ TUTAR</t>
  </si>
  <si>
    <t>TAKVİYE KURSU GÜNDÜZ (HAFTA İÇİ)</t>
  </si>
  <si>
    <t>TAKVİYE KURSU GÜNDÜZ (HAFTA İÇİ) TUTAR</t>
  </si>
  <si>
    <t>EK DERS YERİNE GEÇEN GÜNDÜZ SAAT</t>
  </si>
  <si>
    <t>EK DERS YERİNE GEÇEN GÜNDÜZ SAAT TUTAR</t>
  </si>
  <si>
    <t>GÜNDÜZ  % 7 FAZLA</t>
  </si>
  <si>
    <t>GÜNDÜZ  % 7 FAZLA TUTAR</t>
  </si>
  <si>
    <t xml:space="preserve">Düzenleyen(Mutemet) </t>
  </si>
  <si>
    <t>Adı Soyadı:</t>
  </si>
  <si>
    <t>İmza:</t>
  </si>
  <si>
    <t>Ünvan:</t>
  </si>
  <si>
    <t>Düzenlenyen(Mutemet)</t>
  </si>
  <si>
    <t>Düzenleyen(Mutemet)</t>
  </si>
  <si>
    <t>…...Müdürlüğü</t>
  </si>
  <si>
    <t>Yukarıdaki bildirim kağıdını düzenleyene ait bildirimdir.</t>
  </si>
  <si>
    <r>
      <t xml:space="preserve">1 ÇOCUK 72 AYDAN </t>
    </r>
    <r>
      <rPr>
        <b/>
        <sz val="10"/>
        <rFont val="Tahoma"/>
        <family val="2"/>
        <charset val="162"/>
      </rPr>
      <t>KÜÇÜK</t>
    </r>
  </si>
  <si>
    <t>…………..</t>
  </si>
  <si>
    <t>………….</t>
  </si>
  <si>
    <t>AYLIK POLİÇE TUTARI</t>
  </si>
  <si>
    <t>SENDİKA ADI</t>
  </si>
  <si>
    <t>SENDİKA ADI VE ÜYELİK BİLGİLERİ (ÜYELİK NUMARASI)</t>
  </si>
  <si>
    <t>İCRA VE NAFAKA DOSYA NUMARASI VE KESİNTİ MİKTARI</t>
  </si>
  <si>
    <t>MALİYENİN ENGELLİ SINIFLANDIRMASI İLE İLGİLİ RAPOR VE ORANI</t>
  </si>
  <si>
    <t>SINAV SONUÇ BELGESİ</t>
  </si>
  <si>
    <t>EMEKLİLİK TARİHİ VE NEDENİ / İSTİFA TARİHİ</t>
  </si>
  <si>
    <t xml:space="preserve">GÖREVDEN AYRILMA TARİHİ </t>
  </si>
  <si>
    <t>BAŞLADIĞI TARİH VARSA KISMİ MAAŞ GÜN SAYISI BELİRTİLİR</t>
  </si>
  <si>
    <t>KİŞİNİN BİZZAT MUHASEBE BÖLÜMÜNE IBAN NO İLE GELMESİ GEREKMEKTEDİR</t>
  </si>
  <si>
    <t>IBAN ARTI PERSONEL NAKİL EKLENMESİ GEREKMEKTEDİR</t>
  </si>
  <si>
    <t>KESİNTİ MİKTARI BELİRTİLİR - YILDA 1 DEFA OCAK AYINDA ARTAR</t>
  </si>
  <si>
    <t>ÇOCUK YARDIMI SONA EREN - 24 YAŞ ERKEKLER OKUL BİTENE KADAR - KIZ ÇOCUKLARINDA EVLENENE KADAR YADA İŞE GİRENE KADAR</t>
  </si>
  <si>
    <t>ÇOCUK OLAN</t>
  </si>
  <si>
    <t>EŞİ ÇALIŞMAYA BAŞLAMIŞTIR - BOŞANMA</t>
  </si>
  <si>
    <t>MEDENİ DURUM DEĞİŞİKLİĞİNDE EŞİ ÇALIŞMIYOR</t>
  </si>
  <si>
    <t>TEK HEKİM RAPORU-HEYET RAPORLARINDA KESİNTİ YAPILMAZ</t>
  </si>
  <si>
    <t>TERFİ-KADEME</t>
  </si>
  <si>
    <t>Biten</t>
  </si>
  <si>
    <t>Başlayan</t>
  </si>
  <si>
    <t>İlk Atama</t>
  </si>
  <si>
    <t>Naklen Giden</t>
  </si>
  <si>
    <t>Naklen Gelen</t>
  </si>
  <si>
    <t>18 ÜSTÜ ÇOCUK YARDIMI SONA EREN</t>
  </si>
  <si>
    <t>YENİ DOĞAN ÇOCUK</t>
  </si>
  <si>
    <t>Yeni Durumu</t>
  </si>
  <si>
    <t>Eski Durumu</t>
  </si>
  <si>
    <t>AÇIKLAMA</t>
  </si>
  <si>
    <r>
      <t xml:space="preserve">Sendika İstifa   (Sendika Adı Yazılacaktır) </t>
    </r>
    <r>
      <rPr>
        <b/>
        <u/>
        <sz val="8"/>
        <color indexed="36"/>
        <rFont val="Arial Tur"/>
        <charset val="162"/>
      </rPr>
      <t xml:space="preserve">Sendika İstifa Tarihi. </t>
    </r>
  </si>
  <si>
    <r>
      <t xml:space="preserve">Sendika Üyeliği (Sendika Adı Yazılacaktır) </t>
    </r>
    <r>
      <rPr>
        <b/>
        <u/>
        <sz val="8"/>
        <color indexed="10"/>
        <rFont val="Arial Tur"/>
        <charset val="162"/>
      </rPr>
      <t>Sendika Üyelik Tarihi</t>
    </r>
  </si>
  <si>
    <t>SAĞLIK POLİÇESİ</t>
  </si>
  <si>
    <t>İcra-Nafaka</t>
  </si>
  <si>
    <t>Engelli İndirimi (Başladı-Bitti)</t>
  </si>
  <si>
    <t>Dil Tazminatı Başladı-Bitti</t>
  </si>
  <si>
    <t>İSTİFA VEYA EMEKLİLİK</t>
  </si>
  <si>
    <t>Ücretsiz İzin</t>
  </si>
  <si>
    <t>ATAMA</t>
  </si>
  <si>
    <t>Yıllık 7 gün üstü Raporlu Gün Sayısı</t>
  </si>
  <si>
    <t>Lojman Kirası / TL.</t>
  </si>
  <si>
    <t>Aile Yardımı Sona Eren</t>
  </si>
  <si>
    <t>Aile Yardımı Başlayan</t>
  </si>
  <si>
    <t>Kademe/ Derece  
(Terfi Değişikliği Varsa)</t>
  </si>
  <si>
    <t>TC Kimlik
NO</t>
  </si>
  <si>
    <t>Zorunlu Alanlar</t>
  </si>
  <si>
    <t xml:space="preserve"> Cep Telefonu</t>
  </si>
  <si>
    <t>Maaş Bilgi Girişi Yaptıran Görevlinin Adı Soyadı</t>
  </si>
  <si>
    <t>Okulun / Kurumun Vergi Kimlik No</t>
  </si>
  <si>
    <t>Okulun/ Kurumun Saymanlık Kodu/ Birim Kodu</t>
  </si>
  <si>
    <t>Okulun/Kurumun Adı</t>
  </si>
  <si>
    <t>MAAŞ DURUMUNDA DEĞİŞİKLİK OLAN PERSONEL BİLDİRİM FORMU</t>
  </si>
  <si>
    <t>Müdür Yardımcısı</t>
  </si>
  <si>
    <t>ÜNVAN</t>
  </si>
  <si>
    <t>Unvan:</t>
  </si>
  <si>
    <t>GÖREVİ</t>
  </si>
  <si>
    <t>Düzenleyen(mutemet)</t>
  </si>
  <si>
    <t>Net Ödenen</t>
  </si>
  <si>
    <t>İlçe Milli Eğitim Müdürü</t>
  </si>
  <si>
    <t>TL dir</t>
  </si>
  <si>
    <t>Öğret</t>
  </si>
  <si>
    <t>İLGİLİ DÖNEM</t>
  </si>
  <si>
    <t>TAZMİNATLAR            160</t>
  </si>
  <si>
    <t xml:space="preserve">DERECE KADEME FARKI BORDROSU           </t>
  </si>
  <si>
    <t>YÜKSEK LİSANS EK DERS ÜCRET BORDROSU</t>
  </si>
  <si>
    <t>Ay-Yıl</t>
  </si>
  <si>
    <t>İLGİLİ DÖNEM       AY-YIL</t>
  </si>
  <si>
    <t>2022 TEMMUZ-ARALIK</t>
  </si>
  <si>
    <t>5.221532</t>
  </si>
  <si>
    <t>0,333603</t>
  </si>
  <si>
    <t>TAHAKKUK TOPLAMI GELİR VERGİSİ MATRAGI</t>
  </si>
  <si>
    <t>Yüksek Lisans 7% SAAT</t>
  </si>
  <si>
    <t>GÜNDÜZ SAAT           İYEP HAFTA İÇİ BELLETMENLİK EGZERSİZ NÖBET      SINAV GÖREVİ</t>
  </si>
  <si>
    <t>GECE SAAT    İYEP HAFTA SONU</t>
  </si>
  <si>
    <t xml:space="preserve"> den </t>
  </si>
  <si>
    <t xml:space="preserve"> Yüksek Öğrenime Devam Ediyorsa</t>
  </si>
  <si>
    <t>D S</t>
  </si>
  <si>
    <t>D K</t>
  </si>
  <si>
    <t>Özel Hizm.Taz Alması Gereken</t>
  </si>
  <si>
    <t>Fark</t>
  </si>
  <si>
    <t xml:space="preserve">SAĞLIK RAPORU BORDROSU       </t>
  </si>
  <si>
    <t>Okul Adı</t>
  </si>
  <si>
    <t>Özel Hizmet Tazminat oranı</t>
  </si>
  <si>
    <t>Özel Hizmet Tazminatı Aldığı Tutar</t>
  </si>
  <si>
    <t>Gelir Vergisi Matrahı</t>
  </si>
  <si>
    <t>Kesintiler Toplamı</t>
  </si>
  <si>
    <t>Maaş Katsayısı</t>
  </si>
  <si>
    <t>Sıra No</t>
  </si>
  <si>
    <t xml:space="preserve">5-15 DERECE OLANLAR </t>
  </si>
  <si>
    <t xml:space="preserve">4-1 DERECE OLANLAR </t>
  </si>
  <si>
    <t xml:space="preserve">EKGÖSTERGESİ 3000 VE ÜZERİ OLANLAR </t>
  </si>
  <si>
    <t>Adı-Soyad</t>
  </si>
  <si>
    <t>Tahakkuk Toplamı</t>
  </si>
  <si>
    <t xml:space="preserve">Ait Olduğu Ay </t>
  </si>
  <si>
    <t>Genel Toplam</t>
  </si>
  <si>
    <t>Ödeme Türü</t>
  </si>
  <si>
    <t>Ad-Soyad:</t>
  </si>
  <si>
    <t>KDV</t>
  </si>
  <si>
    <t>VEKALET ÜCRETİ</t>
  </si>
  <si>
    <t>MANEVİ TAZMİNAT TUTARI</t>
  </si>
  <si>
    <t>MADDİ TAZMİNAT TUTARI</t>
  </si>
  <si>
    <t>ŞAHİNBEY İLÇE MİLLİ EĞİTİM MÜDÜRLÜĞÜ</t>
  </si>
  <si>
    <t>tahakkuk ettirilmiştir. Ödenmesi / Mahsubu gerekir."</t>
  </si>
  <si>
    <t>"Yukarıda Adı Soyadı yazılı olan Müdürlüğümüz Personeli Askeriği tamamlamış olup,</t>
  </si>
  <si>
    <t>NET ÖDENEN</t>
  </si>
  <si>
    <t>TAHAKKUK EDEN TUTAR</t>
  </si>
  <si>
    <t>IBAN NO</t>
  </si>
  <si>
    <t>TERHİS TARİHİ</t>
  </si>
  <si>
    <t>ASKER ÖĞRETMEN TAZMİNATI ÜCRET BORDROSU</t>
  </si>
  <si>
    <t>EK TAZMİNAT(666 KHK) BORDROSU</t>
  </si>
  <si>
    <t>"Yukarıda Adı Soyadı yazılı olan Müdürlüğümüz Personeli Emekliye ayrılmış olup,</t>
  </si>
  <si>
    <t>İLGİLİ BANKA ŞUBESİ</t>
  </si>
  <si>
    <t>İLGİLİ AY-YIL</t>
  </si>
  <si>
    <t>KESİNTİLER</t>
  </si>
  <si>
    <t>YARDIMI</t>
  </si>
  <si>
    <t>İLGİ AY-YIL</t>
  </si>
  <si>
    <t>EŞ YARDIMI</t>
  </si>
  <si>
    <t>İlgili</t>
  </si>
  <si>
    <t>2023 OCAK-HAZİRAN</t>
  </si>
  <si>
    <t>…......Müdürlüğü</t>
  </si>
  <si>
    <t>2023 YILI ÖNCESİ EĞİTİM ÖĞRETİM EK GÖSTERGE TABLOSU</t>
  </si>
  <si>
    <t>2023 YILI EĞİTİM ÖĞRETİM EK GÖSTERGE TABLOSU</t>
  </si>
  <si>
    <t>EK DERS ÜCRET BORDROSU</t>
  </si>
  <si>
    <t>olan amir tarafından imzalanacaktır.</t>
  </si>
  <si>
    <t>GAZİANTEP-İSTANBUL</t>
  </si>
  <si>
    <t>2023 SONRASI GENEL İDARE HİZMETLERİ EK GÖSTERGE TABLOSU</t>
  </si>
  <si>
    <t>2023 ÖNCESİ GENEL İDARE HİZMETLERİ EK GÖSTERGE TABLOSU</t>
  </si>
  <si>
    <t>2023 ÖNCESİ TEKNİK HİZMETLER EK GÖSTERGE TABLOSU</t>
  </si>
  <si>
    <t>2023 SONRASI TEKNİK HİZMETLER EK GÖSTERGE TABLOSU</t>
  </si>
  <si>
    <t>Unvanı       : İlçe Milli Eğitim Şube Müdürü</t>
  </si>
  <si>
    <t>İmzası        :</t>
  </si>
  <si>
    <t>Unvanı        :</t>
  </si>
  <si>
    <t>Adı Soyadı  :</t>
  </si>
  <si>
    <t>0,105796</t>
  </si>
  <si>
    <t>....OKULU</t>
  </si>
  <si>
    <t>01.01.10.01</t>
  </si>
  <si>
    <t xml:space="preserve">            İlçemize bağlı …........................ Müdürlüğününde görevli personel …..........'in Mayıs 2023 dönemine ait maaş ödemesi hesaplanmış olup, ödenmesi hususunda;</t>
  </si>
  <si>
    <t xml:space="preserve">Adı Soyadı : </t>
  </si>
  <si>
    <t>Ünvanı       :</t>
  </si>
  <si>
    <t xml:space="preserve">          Birim Yetkilisi</t>
  </si>
  <si>
    <t>Çocuk</t>
  </si>
  <si>
    <t>Kendisi</t>
  </si>
  <si>
    <t>Ücreti        (Otobüs Ücreti)</t>
  </si>
  <si>
    <t>2023 TEMMUZ-ARALIK</t>
  </si>
  <si>
    <t>Temmuz</t>
  </si>
  <si>
    <t xml:space="preserve">SEYYANEN ZAM </t>
  </si>
  <si>
    <t>SEYYANEN ZAM BORDROSU</t>
  </si>
  <si>
    <t>Babasının adı</t>
  </si>
  <si>
    <t>Gaziantep</t>
  </si>
  <si>
    <t>GELİR                     TAHAKKUK ETTİRİLEN (A)</t>
  </si>
  <si>
    <t>Ek Öde.(666 KHK</t>
  </si>
  <si>
    <t>İlaveÖd.(375.40</t>
  </si>
  <si>
    <t>Ek Tazminat (Uzmanlık Tazminatı)</t>
  </si>
  <si>
    <t>Mevki</t>
  </si>
  <si>
    <t>Konaklama</t>
  </si>
  <si>
    <t xml:space="preserve">                                                                                      T O P L A M</t>
  </si>
  <si>
    <t>Genel Sağlık Sigorta Primi Kişi %5</t>
  </si>
  <si>
    <t>Malüllük Yaşlılık Kişi %9</t>
  </si>
  <si>
    <t>Hakediş Toplamı</t>
  </si>
  <si>
    <t>Genel Sağlık Sigorta Primi Devlet %7,5</t>
  </si>
  <si>
    <t>Malüllük Yaşlılık Devlet %11</t>
  </si>
  <si>
    <t>Ek Gösterge Tutarı</t>
  </si>
  <si>
    <t>Maaş Gösterge Tutarı</t>
  </si>
  <si>
    <t>Ek Gösterge Fark Puanı</t>
  </si>
  <si>
    <t>Ödenmesi Gereken Ek Gösterge</t>
  </si>
  <si>
    <t>Ödenen Ek Gösterge</t>
  </si>
  <si>
    <t>Ait Olduğu Dönem</t>
  </si>
  <si>
    <t>Yeni Derece ve Kademesi</t>
  </si>
  <si>
    <t>Eski Derece ve Kademesi</t>
  </si>
  <si>
    <t>Ödenecek Tutar</t>
  </si>
  <si>
    <t>TAHAKKUK EDEN ALACAĞIN</t>
  </si>
  <si>
    <t xml:space="preserve">                             </t>
  </si>
  <si>
    <t>Özel Hizmet Tazminatı Tutarı</t>
  </si>
  <si>
    <t>Özel Hizmet Tazminatı Oranı</t>
  </si>
  <si>
    <t>Maaş Gösterge Farkı</t>
  </si>
  <si>
    <t>2024 OCAK-HAZİRAN</t>
  </si>
  <si>
    <t>…./..../2024</t>
  </si>
  <si>
    <t>…./…./2024</t>
  </si>
  <si>
    <t>Uzmanlık Oranı</t>
  </si>
  <si>
    <t>Derece Kademe</t>
  </si>
  <si>
    <t>Uzmanlık Tazminatı Tutarı</t>
  </si>
  <si>
    <t>Kamil ÖZSEFİL</t>
  </si>
  <si>
    <t xml:space="preserve">Onbeşinci Uluslararası Eğitim Kongresi için 02-03 Mayıs arası Emine ÖREN ÖZDEMİR'e ait yolluk tutarı </t>
  </si>
  <si>
    <t>2024 TEMMUZ-ARALIK</t>
  </si>
  <si>
    <t>0,907796</t>
  </si>
  <si>
    <t>Telefon</t>
  </si>
  <si>
    <t xml:space="preserve">                        Gereğini bilgilerinize arz ederim.</t>
  </si>
  <si>
    <t xml:space="preserve">                         İlçemizde büro personeli olarak görev yapmakta  iken 26/02/2024 tarihinde canlı doğum yapmam nedeniyle 15/07/2024 - 15/01/2025 tarihleri arasında aylıksız izne ayrılmak istiyorum </t>
  </si>
  <si>
    <t>ŞAHİNBEY İLÇE MİLLİ EĞİTİM MÜDÜRLÜĞÜNE</t>
  </si>
  <si>
    <t>DİLEKÇENİN ÖZÜ</t>
  </si>
  <si>
    <t xml:space="preserve">GÖREVE BAŞLAMA TARİHİ </t>
  </si>
  <si>
    <t>DOĞUM TARİHİ</t>
  </si>
  <si>
    <t>DOĞUM YERİ</t>
  </si>
  <si>
    <t>BABA ADI</t>
  </si>
  <si>
    <t>ÜNVANI</t>
  </si>
  <si>
    <t>NOT: 7201 Sayılı Tebliğat Kanunu gereğince raporlu, izinli ve benzeri durumda olanlara da tebliğat yapılır. Ancak gece tebliğat yapılmaz.</t>
  </si>
  <si>
    <t>TEBELLÜĞ EDEN</t>
  </si>
  <si>
    <t>TEBLİĞ EDEN</t>
  </si>
  <si>
    <t>Yukarıda tarih ve sayısı belirtilen yazıyı kapalı zarf içinde teslim alarak, tebellüğ ettim.</t>
  </si>
  <si>
    <t>Tebliğ Edilen Yazının Tarih ve Sayısı</t>
  </si>
  <si>
    <t>Tebliğ Tarihi</t>
  </si>
  <si>
    <t>Tebliğ Edilen Yazının Türü</t>
  </si>
  <si>
    <t>Tebliğ Tarihindeki Görev Yeri ve Görevi</t>
  </si>
  <si>
    <t>Tebliğ Edilen Yazının Kime Ait Olduğu</t>
  </si>
  <si>
    <t>TEBLİĞ-TEBELLÜĞ BELGESİ</t>
  </si>
  <si>
    <t>. . . . . . . . . . . . . . . . . . . . . . . . . . . . . . . . . . . . . . . . . . . . . . . . . . . . . . . . . . . . . . . . . . . . . . . . . . . . . . . . . . . . . .</t>
  </si>
  <si>
    <t>TEBELLLÜĞ EDEN</t>
  </si>
  <si>
    <t>Adres</t>
  </si>
  <si>
    <r>
      <t>Yukarıda adı yazılı olan okulumuz personellerinin 2024 yılı Ağustos</t>
    </r>
    <r>
      <rPr>
        <b/>
        <sz val="11"/>
        <rFont val="Arial Tur"/>
        <charset val="162"/>
      </rPr>
      <t xml:space="preserve"> </t>
    </r>
    <r>
      <rPr>
        <sz val="11"/>
        <color theme="1"/>
        <rFont val="Calibri"/>
        <family val="2"/>
        <charset val="162"/>
        <scheme val="minor"/>
      </rPr>
      <t>ayı maaşında yapılacak değişikler belirtilmiştir. Bilgilerinize arz ederim.</t>
    </r>
  </si>
  <si>
    <t>Tazminat  Oranı</t>
  </si>
  <si>
    <t>TOPLAM ÜCRET</t>
  </si>
  <si>
    <t>GELİR VR MATRAHI</t>
  </si>
  <si>
    <t>KESİNTİLER TOPLAMI</t>
  </si>
  <si>
    <t xml:space="preserve">GELİR VERGİSİ  </t>
  </si>
  <si>
    <t>Siirt</t>
  </si>
  <si>
    <t>.'e atanan .................</t>
  </si>
  <si>
    <t>Adı-Soyadı</t>
  </si>
  <si>
    <t>GAZİANTEP/</t>
  </si>
  <si>
    <t>0,287892</t>
  </si>
  <si>
    <t>ÖZEL HİZMET TAZMİNATI</t>
  </si>
  <si>
    <t>EK ÖDE.(666 KHK</t>
  </si>
  <si>
    <t>YAN ÖDEME BORDROSU</t>
  </si>
  <si>
    <t>2025 OCAK-HAZİRAN</t>
  </si>
  <si>
    <t>1,012556</t>
  </si>
  <si>
    <t>0,137535</t>
  </si>
  <si>
    <t>0,161673</t>
  </si>
  <si>
    <t>0,241297</t>
  </si>
  <si>
    <t>0,321115</t>
  </si>
  <si>
    <t>…............... MÜDÜRLÜĞÜ</t>
  </si>
  <si>
    <t>2023 YILI ÖNCESİ</t>
  </si>
  <si>
    <t>2023 YILI SONRASI</t>
  </si>
  <si>
    <t>EĞİTİM ÖĞRETİM EK GÖSTERGESİ</t>
  </si>
  <si>
    <t>GENEL İDARE EK GÖSTERGESİ</t>
  </si>
  <si>
    <t>…................ Müdürlüğü</t>
  </si>
  <si>
    <t xml:space="preserve">Atama Kararname Tarih ve Numarası </t>
  </si>
  <si>
    <t>Lisans</t>
  </si>
  <si>
    <t>Yok</t>
  </si>
  <si>
    <t>KBS Sisteminde Kayıtlıdır.</t>
  </si>
  <si>
    <t>Sendika Durumu</t>
  </si>
  <si>
    <t>Eğitim Öğretim Hazırlığı Ödeneği(2022-2023)</t>
  </si>
  <si>
    <t>Serdar SARIÇOBAN</t>
  </si>
  <si>
    <t>İrfan ŞAN</t>
  </si>
  <si>
    <t>15.02.2025 Maaşına Müstehaktır.</t>
  </si>
  <si>
    <t xml:space="preserve">Şahinbey/GAZİANTEP                                                                          </t>
  </si>
  <si>
    <t>…............................... MÜDÜRLÜĞÜ</t>
  </si>
  <si>
    <t>….................................Müdürlüğü</t>
  </si>
  <si>
    <t>5-15 DERECE OLANLAR 600,00 TL</t>
  </si>
  <si>
    <t>4-1 DERECE OLANLAR 610,00 TL</t>
  </si>
  <si>
    <t>EKGÖSTERGESİ 3600 VE ÜZERİ OLANLAR  TL 635,00 TL</t>
  </si>
  <si>
    <t>2025</t>
  </si>
  <si>
    <t>Yüksek Lisans   7% SAAT TUTAR</t>
  </si>
  <si>
    <t>Aylık Vergi Matrahı</t>
  </si>
  <si>
    <t>Engelli İndirimi</t>
  </si>
  <si>
    <t>İndirimden Sonra Aylık Gelir Vergisi Matrahı</t>
  </si>
  <si>
    <t>Vergi İndirim Tutarı</t>
  </si>
  <si>
    <t>Gelir Vergisi İstisnası</t>
  </si>
  <si>
    <t>Ödenen Gelir Vergisi</t>
  </si>
  <si>
    <t>2025 OCAK</t>
  </si>
  <si>
    <t>Gelir Vergisi %15/20/27</t>
  </si>
  <si>
    <t>Ek Tazminat(Uzmanlık-Başöğretmenlik)</t>
  </si>
  <si>
    <t>2023 YILI ÖNCESİ YÜKSEK ÖĞRENİM</t>
  </si>
  <si>
    <t>2023 YILI SONRASI YÜKSEK ÖĞRENİM</t>
  </si>
  <si>
    <t>2023 YILI SONRASI DİĞER (LİSE)</t>
  </si>
  <si>
    <t>2023 YILI ÖNCESİ DİĞER (LİSE)</t>
  </si>
  <si>
    <t>TEKNİK HİZMETLER EK GÖSTERGE TABLOSU</t>
  </si>
  <si>
    <t>UZMAN ÖĞRETMEN/BAŞÖĞRETMEN TAZMİNAT BORDROSU</t>
  </si>
  <si>
    <t>…........................... MÜDÜRLÜĞÜ</t>
  </si>
  <si>
    <t>01/01/2025 TARİHİNDEN GEÇERLİLİR.</t>
  </si>
  <si>
    <t>T.C. :</t>
  </si>
  <si>
    <t>….....Müdürü</t>
  </si>
  <si>
    <t xml:space="preserve">                  Adıma tahakkuk eden Emekli Görev Yolluğu ödemesinin Halkbankası/Binevler şubesinde bulunan TR…............................................................ nolu İBAN hesabıma yatırılması hususunda; </t>
  </si>
  <si>
    <t xml:space="preserve"> dan </t>
  </si>
  <si>
    <t>Ocak 2025</t>
  </si>
  <si>
    <t>Eş</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</si>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</sst>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0.00_-;\-* #,##0.00_-;_-* &quot;-&quot;??_-;_-@_-"/>
    <numFmt numFmtId="164" formatCode="#,##0.00\ _T_L"/>
    <numFmt numFmtId="165" formatCode="#,##0.00_ ;[Red]\-#,##0.00\ "/>
    <numFmt numFmtId="166" formatCode="#,##0.00000_ ;[Red]\-#,##0.00000\ "/>
    <numFmt numFmtId="167" formatCode="#,##0.0000_ ;[Red]\-#,##0.0000\ "/>
    <numFmt numFmtId="168" formatCode="#,##0_ ;[Red]\-#,##0\ "/>
    <numFmt numFmtId="169" formatCode="0.000000"/>
    <numFmt numFmtId="170" formatCode="#,##0.000"/>
    <numFmt numFmtId="171" formatCode="_-* #,##0\ _T_L_-;\-* #,##0\ _T_L_-;_-* &quot;-&quot;??\ _T_L_-;_-@_-"/>
    <numFmt numFmtId="172" formatCode="00\ 000\ 000"/>
    <numFmt numFmtId="173" formatCode="[$-41F]d\ mmmm\ yyyy;@"/>
    <numFmt numFmtId="174" formatCode="#,##0.00\ &quot;TL&quot;;[Red]\-#,##0.00\ &quot;TL&quot;"/>
    <numFmt numFmtId="175" formatCode="#,##0.000000"/>
    <numFmt numFmtId="176" formatCode="#,##0.00000"/>
    <numFmt numFmtId="177" formatCode="#,##0.00\ &quot;TL&quot;"/>
    <numFmt numFmtId="178" formatCode="0.0%"/>
    <numFmt numFmtId="179" formatCode="_-* #,##0.00\ _T_L_-;\-* #,##0.00\ _T_L_-;_-* &quot;-&quot;??\ _T_L_-;_-@_-"/>
    <numFmt numFmtId="180" formatCode="dd/mm/yyyy;@"/>
    <numFmt numFmtId="181" formatCode="mmmm\ yyyy"/>
    <numFmt numFmtId="182" formatCode="[$-41F]mmmm\ yyyy;@"/>
    <numFmt numFmtId="183" formatCode="dd/mm/yyyy"/>
    <numFmt numFmtId="184" formatCode="hh:mm;@"/>
    <numFmt numFmtId="185" formatCode="#,##0.00\ \T\L"/>
    <numFmt numFmtId="186" formatCode="mmmm/yyyy"/>
  </numFmts>
  <fonts count="171">
    <font>
      <sz val="11"/>
      <color theme="1"/>
      <name val="Calibri"/>
      <family val="2"/>
      <charset val="162"/>
      <scheme val="minor"/>
    </font>
    <font>
      <b/>
      <sz val="11"/>
      <color theme="1"/>
      <name val="Calibri"/>
      <family val="2"/>
      <charset val="162"/>
      <scheme val="minor"/>
    </font>
    <font>
      <b/>
      <sz val="16"/>
      <color theme="1"/>
      <name val="Calibri"/>
      <family val="2"/>
      <charset val="162"/>
      <scheme val="minor"/>
    </font>
    <font>
      <b/>
      <sz val="18"/>
      <color theme="1"/>
      <name val="Calibri"/>
      <family val="2"/>
      <charset val="162"/>
      <scheme val="minor"/>
    </font>
    <font>
      <b/>
      <sz val="12"/>
      <name val="Arial Tur"/>
      <charset val="162"/>
    </font>
    <font>
      <sz val="10"/>
      <name val="Calibri"/>
      <family val="2"/>
      <charset val="162"/>
    </font>
    <font>
      <b/>
      <sz val="10"/>
      <name val="Calibri"/>
      <family val="2"/>
      <charset val="162"/>
    </font>
    <font>
      <b/>
      <sz val="8"/>
      <color indexed="81"/>
      <name val="Tahoma"/>
      <family val="2"/>
      <charset val="162"/>
    </font>
    <font>
      <sz val="8"/>
      <color indexed="81"/>
      <name val="Tahoma"/>
      <family val="2"/>
      <charset val="162"/>
    </font>
    <font>
      <b/>
      <sz val="10"/>
      <color rgb="FFFF0000"/>
      <name val="Arial Tur"/>
      <charset val="162"/>
    </font>
    <font>
      <sz val="9"/>
      <name val="Tahoma"/>
      <family val="2"/>
      <charset val="162"/>
    </font>
    <font>
      <sz val="9"/>
      <color indexed="8"/>
      <name val="Tahoma"/>
      <family val="2"/>
      <charset val="162"/>
    </font>
    <font>
      <sz val="10"/>
      <name val="Tahoma"/>
      <family val="2"/>
      <charset val="162"/>
    </font>
    <font>
      <b/>
      <sz val="9"/>
      <name val="Tahoma"/>
      <family val="2"/>
      <charset val="162"/>
    </font>
    <font>
      <sz val="8"/>
      <name val="Tahoma"/>
      <family val="2"/>
      <charset val="162"/>
    </font>
    <font>
      <b/>
      <sz val="8"/>
      <name val="Tahoma"/>
      <family val="2"/>
      <charset val="162"/>
    </font>
    <font>
      <sz val="11"/>
      <name val="Tahoma"/>
      <family val="2"/>
      <charset val="162"/>
    </font>
    <font>
      <sz val="10"/>
      <color indexed="8"/>
      <name val="Tahoma"/>
      <family val="2"/>
      <charset val="162"/>
    </font>
    <font>
      <b/>
      <sz val="10"/>
      <name val="Tahoma"/>
      <family val="2"/>
      <charset val="162"/>
    </font>
    <font>
      <sz val="9"/>
      <name val="Times New Roman"/>
      <family val="1"/>
      <charset val="162"/>
    </font>
    <font>
      <sz val="9"/>
      <name val="Times New Roman Tur"/>
      <family val="1"/>
      <charset val="162"/>
    </font>
    <font>
      <b/>
      <sz val="9"/>
      <color indexed="81"/>
      <name val="Tahoma"/>
      <family val="2"/>
      <charset val="162"/>
    </font>
    <font>
      <sz val="9"/>
      <color indexed="81"/>
      <name val="Tahoma"/>
      <family val="2"/>
      <charset val="162"/>
    </font>
    <font>
      <sz val="10"/>
      <color indexed="10"/>
      <name val="Tahoma"/>
      <family val="2"/>
      <charset val="162"/>
    </font>
    <font>
      <b/>
      <sz val="18"/>
      <name val="Tahoma"/>
      <family val="2"/>
      <charset val="162"/>
    </font>
    <font>
      <sz val="11"/>
      <color theme="1"/>
      <name val="Calibri"/>
      <family val="2"/>
      <charset val="162"/>
      <scheme val="minor"/>
    </font>
    <font>
      <sz val="10"/>
      <name val="Arial"/>
      <family val="2"/>
      <charset val="162"/>
    </font>
    <font>
      <sz val="12"/>
      <color indexed="8"/>
      <name val="Times New Roman Tur"/>
      <family val="1"/>
      <charset val="162"/>
    </font>
    <font>
      <sz val="10"/>
      <color indexed="8"/>
      <name val="Times New Roman Tur"/>
      <family val="1"/>
      <charset val="162"/>
    </font>
    <font>
      <sz val="10"/>
      <name val="Arial Tur"/>
      <charset val="162"/>
    </font>
    <font>
      <sz val="14"/>
      <color indexed="8"/>
      <name val="Times New Roman Tur"/>
      <family val="1"/>
      <charset val="162"/>
    </font>
    <font>
      <sz val="9"/>
      <color indexed="8"/>
      <name val="Times New Roman Tur"/>
      <family val="1"/>
      <charset val="162"/>
    </font>
    <font>
      <sz val="8"/>
      <color indexed="8"/>
      <name val="Times New Roman Tur"/>
      <family val="1"/>
      <charset val="162"/>
    </font>
    <font>
      <sz val="13"/>
      <color indexed="8"/>
      <name val="Times New Roman Tur"/>
      <family val="1"/>
      <charset val="162"/>
    </font>
    <font>
      <sz val="14"/>
      <name val="Times New Roman"/>
      <family val="1"/>
      <charset val="162"/>
    </font>
    <font>
      <sz val="12"/>
      <color rgb="FF000000"/>
      <name val="Times New Roman Tur"/>
      <family val="1"/>
      <charset val="162"/>
    </font>
    <font>
      <sz val="18"/>
      <color rgb="FFFF0000"/>
      <name val="Times New Roman Tur"/>
      <family val="1"/>
      <charset val="162"/>
    </font>
    <font>
      <sz val="12"/>
      <name val="Times New Roman Tur"/>
      <family val="1"/>
      <charset val="162"/>
    </font>
    <font>
      <sz val="9"/>
      <name val="Arial Tur"/>
      <charset val="162"/>
    </font>
    <font>
      <sz val="14"/>
      <name val="Arial Tur"/>
      <charset val="162"/>
    </font>
    <font>
      <sz val="8"/>
      <name val="Arial Tur"/>
      <charset val="162"/>
    </font>
    <font>
      <sz val="9"/>
      <name val="Arial Tur"/>
      <family val="2"/>
      <charset val="162"/>
    </font>
    <font>
      <b/>
      <sz val="9"/>
      <name val="Arial Tur"/>
      <charset val="162"/>
    </font>
    <font>
      <sz val="15"/>
      <name val="Tahoma"/>
      <family val="2"/>
      <charset val="162"/>
    </font>
    <font>
      <b/>
      <sz val="20"/>
      <name val="Tahoma"/>
      <family val="2"/>
      <charset val="162"/>
    </font>
    <font>
      <b/>
      <sz val="9"/>
      <color indexed="8"/>
      <name val="Tahoma"/>
      <family val="2"/>
      <charset val="162"/>
    </font>
    <font>
      <b/>
      <sz val="15.5"/>
      <color rgb="FFD83F35"/>
      <name val="Arial"/>
      <family val="2"/>
      <charset val="162"/>
    </font>
    <font>
      <sz val="10"/>
      <color rgb="FF191919"/>
      <name val="Arial"/>
      <family val="2"/>
      <charset val="162"/>
    </font>
    <font>
      <sz val="10"/>
      <name val="Arial Tur"/>
    </font>
    <font>
      <sz val="8.5"/>
      <name val="Tahoma"/>
      <family val="2"/>
      <charset val="162"/>
    </font>
    <font>
      <b/>
      <sz val="10"/>
      <color indexed="10"/>
      <name val="Tahoma"/>
      <family val="2"/>
      <charset val="162"/>
    </font>
    <font>
      <b/>
      <sz val="9"/>
      <name val="Times New Roman Tur"/>
      <family val="1"/>
      <charset val="162"/>
    </font>
    <font>
      <b/>
      <sz val="11"/>
      <name val="Tahoma"/>
      <family val="2"/>
      <charset val="162"/>
    </font>
    <font>
      <b/>
      <sz val="8.5"/>
      <name val="Tahoma"/>
      <family val="2"/>
      <charset val="162"/>
    </font>
    <font>
      <b/>
      <sz val="10"/>
      <color indexed="8"/>
      <name val="Tahoma"/>
      <family val="2"/>
      <charset val="162"/>
    </font>
    <font>
      <sz val="10"/>
      <name val="Arial"/>
      <family val="2"/>
      <charset val="162"/>
    </font>
    <font>
      <b/>
      <sz val="14"/>
      <name val="Arial"/>
      <family val="2"/>
    </font>
    <font>
      <b/>
      <sz val="12"/>
      <name val="Arial"/>
      <family val="2"/>
      <charset val="162"/>
    </font>
    <font>
      <sz val="11"/>
      <name val="Calibri"/>
      <family val="2"/>
      <charset val="162"/>
    </font>
    <font>
      <sz val="11"/>
      <name val="Arial"/>
      <family val="2"/>
      <charset val="162"/>
    </font>
    <font>
      <b/>
      <sz val="11"/>
      <name val="Arial"/>
      <family val="2"/>
      <charset val="162"/>
    </font>
    <font>
      <b/>
      <sz val="10"/>
      <name val="Arial"/>
      <family val="2"/>
      <charset val="162"/>
    </font>
    <font>
      <b/>
      <sz val="9"/>
      <name val="Arial"/>
      <family val="2"/>
      <charset val="162"/>
    </font>
    <font>
      <sz val="8"/>
      <name val="Arial"/>
      <family val="2"/>
    </font>
    <font>
      <sz val="9"/>
      <name val="Arial"/>
      <family val="2"/>
    </font>
    <font>
      <sz val="9"/>
      <name val="Calibri"/>
      <family val="2"/>
      <charset val="162"/>
    </font>
    <font>
      <sz val="14"/>
      <name val="Arial Tur"/>
      <family val="2"/>
      <charset val="162"/>
    </font>
    <font>
      <sz val="10"/>
      <name val="Times New Roman Tur"/>
      <family val="1"/>
      <charset val="162"/>
    </font>
    <font>
      <sz val="8"/>
      <name val="Arial"/>
      <family val="2"/>
      <charset val="162"/>
    </font>
    <font>
      <sz val="10"/>
      <name val="Arial Tur"/>
      <family val="2"/>
      <charset val="162"/>
    </font>
    <font>
      <b/>
      <sz val="10"/>
      <name val="Arial Tur"/>
      <charset val="162"/>
    </font>
    <font>
      <sz val="10"/>
      <color indexed="10"/>
      <name val="Arial Tur"/>
      <charset val="162"/>
    </font>
    <font>
      <sz val="7"/>
      <name val="Arial Tur"/>
      <charset val="162"/>
    </font>
    <font>
      <sz val="10"/>
      <name val="MS Sans Serif"/>
    </font>
    <font>
      <b/>
      <sz val="16"/>
      <name val="Arial"/>
      <family val="2"/>
      <charset val="162"/>
    </font>
    <font>
      <b/>
      <sz val="14"/>
      <name val="Arial"/>
      <family val="2"/>
      <charset val="162"/>
    </font>
    <font>
      <sz val="12"/>
      <name val="Arial"/>
      <family val="2"/>
    </font>
    <font>
      <sz val="14"/>
      <name val="Arial"/>
      <family val="2"/>
    </font>
    <font>
      <sz val="11"/>
      <color indexed="8"/>
      <name val="Calibri"/>
      <family val="2"/>
      <charset val="162"/>
    </font>
    <font>
      <sz val="9"/>
      <name val="Arial"/>
      <family val="2"/>
      <charset val="162"/>
    </font>
    <font>
      <sz val="12"/>
      <name val="Arial"/>
      <family val="2"/>
      <charset val="162"/>
    </font>
    <font>
      <sz val="10"/>
      <color rgb="FF000000"/>
      <name val="Times New Roman"/>
      <family val="1"/>
      <charset val="162"/>
    </font>
    <font>
      <b/>
      <u/>
      <sz val="9"/>
      <name val="Arial"/>
      <family val="2"/>
      <charset val="162"/>
    </font>
    <font>
      <b/>
      <sz val="8"/>
      <name val="Arial"/>
      <family val="2"/>
      <charset val="162"/>
    </font>
    <font>
      <sz val="9"/>
      <color indexed="8"/>
      <name val="Arial"/>
      <family val="2"/>
      <charset val="162"/>
    </font>
    <font>
      <b/>
      <sz val="9"/>
      <color indexed="8"/>
      <name val="Arial"/>
      <family val="2"/>
      <charset val="162"/>
    </font>
    <font>
      <b/>
      <sz val="8"/>
      <color indexed="8"/>
      <name val="Arial"/>
      <family val="2"/>
      <charset val="162"/>
    </font>
    <font>
      <sz val="8"/>
      <color indexed="8"/>
      <name val="Arial"/>
      <family val="2"/>
      <charset val="162"/>
    </font>
    <font>
      <b/>
      <sz val="10"/>
      <color indexed="9"/>
      <name val="Arial"/>
      <family val="2"/>
      <charset val="162"/>
    </font>
    <font>
      <b/>
      <sz val="8"/>
      <color indexed="11"/>
      <name val="Arial"/>
      <family val="2"/>
      <charset val="162"/>
    </font>
    <font>
      <b/>
      <sz val="12"/>
      <color indexed="15"/>
      <name val="Arial"/>
      <family val="2"/>
      <charset val="162"/>
    </font>
    <font>
      <b/>
      <sz val="9"/>
      <color indexed="15"/>
      <name val="Arial"/>
      <family val="2"/>
      <charset val="162"/>
    </font>
    <font>
      <b/>
      <sz val="6"/>
      <name val="Arial"/>
      <family val="2"/>
      <charset val="162"/>
    </font>
    <font>
      <b/>
      <u/>
      <sz val="8"/>
      <name val="Arial"/>
      <family val="2"/>
      <charset val="162"/>
    </font>
    <font>
      <b/>
      <sz val="8"/>
      <color indexed="13"/>
      <name val="Arial"/>
      <family val="2"/>
      <charset val="162"/>
    </font>
    <font>
      <b/>
      <sz val="7"/>
      <color indexed="8"/>
      <name val="Arial"/>
      <family val="2"/>
      <charset val="162"/>
    </font>
    <font>
      <b/>
      <sz val="12"/>
      <color indexed="8"/>
      <name val="Arial"/>
      <family val="2"/>
      <charset val="162"/>
    </font>
    <font>
      <b/>
      <sz val="10"/>
      <color indexed="8"/>
      <name val="Arial"/>
      <family val="2"/>
      <charset val="162"/>
    </font>
    <font>
      <b/>
      <u/>
      <sz val="8"/>
      <name val="Arial Tur"/>
      <charset val="162"/>
    </font>
    <font>
      <b/>
      <u/>
      <sz val="7"/>
      <name val="Arial Tur"/>
      <charset val="162"/>
    </font>
    <font>
      <b/>
      <sz val="9"/>
      <color indexed="8"/>
      <name val="Times New Roman"/>
      <family val="1"/>
      <charset val="162"/>
    </font>
    <font>
      <sz val="8"/>
      <name val="Arial Tur"/>
      <family val="2"/>
      <charset val="162"/>
    </font>
    <font>
      <b/>
      <u/>
      <sz val="8"/>
      <color indexed="8"/>
      <name val="Times New Roman"/>
      <family val="1"/>
      <charset val="162"/>
    </font>
    <font>
      <b/>
      <sz val="8"/>
      <name val="Arial Tur"/>
      <charset val="162"/>
    </font>
    <font>
      <sz val="8"/>
      <color indexed="8"/>
      <name val="Times New Roman"/>
      <family val="1"/>
      <charset val="162"/>
    </font>
    <font>
      <sz val="11"/>
      <name val="Arial Tur"/>
      <family val="2"/>
      <charset val="162"/>
    </font>
    <font>
      <sz val="7"/>
      <color indexed="8"/>
      <name val="Times New Roman"/>
      <family val="1"/>
      <charset val="162"/>
    </font>
    <font>
      <sz val="11"/>
      <name val="Times New Roman"/>
      <family val="1"/>
      <charset val="162"/>
    </font>
    <font>
      <sz val="12"/>
      <color rgb="FF333333"/>
      <name val="Arial"/>
      <family val="2"/>
      <charset val="162"/>
    </font>
    <font>
      <b/>
      <sz val="12"/>
      <name val="Tahoma"/>
      <family val="2"/>
      <charset val="162"/>
    </font>
    <font>
      <sz val="10"/>
      <color indexed="10"/>
      <name val="Arial"/>
      <family val="2"/>
      <charset val="162"/>
    </font>
    <font>
      <b/>
      <sz val="10"/>
      <color indexed="10"/>
      <name val="Arial"/>
      <family val="2"/>
      <charset val="162"/>
    </font>
    <font>
      <sz val="13.5"/>
      <color rgb="FF666666"/>
      <name val="Times New Roman"/>
      <family val="1"/>
      <charset val="162"/>
    </font>
    <font>
      <sz val="12"/>
      <color theme="1"/>
      <name val="Times New Roman"/>
      <family val="1"/>
      <charset val="162"/>
    </font>
    <font>
      <sz val="13.5"/>
      <color rgb="FF0000FF"/>
      <name val="Times New Roman"/>
      <family val="1"/>
      <charset val="162"/>
    </font>
    <font>
      <b/>
      <sz val="13.5"/>
      <color rgb="FF666666"/>
      <name val="Times New Roman"/>
      <family val="1"/>
      <charset val="162"/>
    </font>
    <font>
      <b/>
      <sz val="10"/>
      <name val="Arial"/>
      <family val="2"/>
    </font>
    <font>
      <b/>
      <sz val="12"/>
      <name val="Arial"/>
      <family val="2"/>
    </font>
    <font>
      <sz val="10"/>
      <name val="Arial"/>
      <family val="2"/>
    </font>
    <font>
      <sz val="12"/>
      <name val="Times New Roman"/>
      <family val="1"/>
      <charset val="162"/>
    </font>
    <font>
      <sz val="10"/>
      <name val="Times New Roman"/>
      <family val="1"/>
      <charset val="162"/>
    </font>
    <font>
      <b/>
      <sz val="11"/>
      <name val="Arial Tur"/>
      <charset val="162"/>
    </font>
    <font>
      <sz val="7"/>
      <name val="Arial"/>
      <family val="2"/>
    </font>
    <font>
      <b/>
      <sz val="12"/>
      <color theme="1"/>
      <name val="Calibri"/>
      <family val="2"/>
      <charset val="162"/>
      <scheme val="minor"/>
    </font>
    <font>
      <b/>
      <sz val="12"/>
      <color rgb="FF373737"/>
      <name val="Arial"/>
      <family val="2"/>
      <charset val="162"/>
    </font>
    <font>
      <sz val="8"/>
      <name val="Calibri"/>
      <family val="2"/>
      <charset val="162"/>
      <scheme val="minor"/>
    </font>
    <font>
      <b/>
      <sz val="16"/>
      <name val="Tahoma"/>
      <family val="2"/>
      <charset val="162"/>
    </font>
    <font>
      <b/>
      <sz val="7"/>
      <name val="Tahoma"/>
      <family val="2"/>
      <charset val="162"/>
    </font>
    <font>
      <b/>
      <sz val="6"/>
      <name val="Tahoma"/>
      <family val="2"/>
      <charset val="162"/>
    </font>
    <font>
      <sz val="7"/>
      <name val="Tahoma"/>
      <family val="2"/>
      <charset val="162"/>
    </font>
    <font>
      <b/>
      <sz val="16"/>
      <name val="Arial Tur"/>
      <charset val="162"/>
    </font>
    <font>
      <b/>
      <sz val="7"/>
      <name val="Arial Tur"/>
      <charset val="162"/>
    </font>
    <font>
      <sz val="9"/>
      <name val="Arial Rounded MT Bold"/>
      <family val="2"/>
    </font>
    <font>
      <i/>
      <sz val="9"/>
      <name val="Times New Roman"/>
      <family val="1"/>
      <charset val="162"/>
    </font>
    <font>
      <i/>
      <sz val="8"/>
      <color rgb="FF000000"/>
      <name val="Times New Roman"/>
      <family val="1"/>
      <charset val="162"/>
    </font>
    <font>
      <b/>
      <sz val="8"/>
      <color rgb="FF7030A0"/>
      <name val="Arial Tur"/>
      <charset val="162"/>
    </font>
    <font>
      <b/>
      <sz val="8"/>
      <color rgb="FFFF0000"/>
      <name val="Arial Tur"/>
      <charset val="162"/>
    </font>
    <font>
      <b/>
      <u/>
      <sz val="8"/>
      <color indexed="36"/>
      <name val="Arial Tur"/>
      <charset val="162"/>
    </font>
    <font>
      <b/>
      <u/>
      <sz val="8"/>
      <color indexed="10"/>
      <name val="Arial Tur"/>
      <charset val="162"/>
    </font>
    <font>
      <b/>
      <sz val="8"/>
      <color indexed="8"/>
      <name val="Arial Tur"/>
      <charset val="162"/>
    </font>
    <font>
      <sz val="11"/>
      <name val="Arial Tur"/>
      <charset val="162"/>
    </font>
    <font>
      <b/>
      <sz val="20"/>
      <name val="Arial Tur"/>
      <charset val="162"/>
    </font>
    <font>
      <sz val="11"/>
      <color theme="1"/>
      <name val="Tahoma"/>
      <family val="2"/>
      <charset val="162"/>
    </font>
    <font>
      <sz val="10"/>
      <color theme="1"/>
      <name val="Calibri"/>
      <family val="2"/>
      <charset val="162"/>
      <scheme val="minor"/>
    </font>
    <font>
      <sz val="12"/>
      <name val="Tahoma"/>
      <family val="2"/>
      <charset val="162"/>
    </font>
    <font>
      <sz val="12"/>
      <color indexed="8"/>
      <name val="Tahoma"/>
      <family val="2"/>
      <charset val="162"/>
    </font>
    <font>
      <sz val="20"/>
      <name val="Arial"/>
      <family val="2"/>
      <charset val="162"/>
    </font>
    <font>
      <sz val="8.5"/>
      <name val="Arial"/>
      <family val="2"/>
      <charset val="162"/>
    </font>
    <font>
      <sz val="11"/>
      <color theme="1"/>
      <name val="Arial"/>
      <family val="2"/>
      <charset val="162"/>
    </font>
    <font>
      <b/>
      <sz val="11"/>
      <color indexed="8"/>
      <name val="Arial"/>
      <family val="2"/>
      <charset val="162"/>
    </font>
    <font>
      <sz val="15"/>
      <name val="Arial"/>
      <family val="2"/>
      <charset val="162"/>
    </font>
    <font>
      <sz val="9"/>
      <color theme="1"/>
      <name val="Calibri"/>
      <family val="2"/>
      <charset val="162"/>
      <scheme val="minor"/>
    </font>
    <font>
      <b/>
      <sz val="20"/>
      <color indexed="8"/>
      <name val="Times New Roman Tur"/>
      <family val="1"/>
      <charset val="162"/>
    </font>
    <font>
      <b/>
      <sz val="14"/>
      <color theme="1"/>
      <name val="Calibri"/>
      <family val="2"/>
      <charset val="162"/>
      <scheme val="minor"/>
    </font>
    <font>
      <sz val="11"/>
      <color theme="1"/>
      <name val="Calibri"/>
      <family val="2"/>
      <scheme val="minor"/>
    </font>
    <font>
      <b/>
      <sz val="20"/>
      <color theme="1"/>
      <name val="Calibri"/>
      <family val="2"/>
      <charset val="162"/>
      <scheme val="minor"/>
    </font>
    <font>
      <sz val="12"/>
      <color theme="1"/>
      <name val="Calibri"/>
      <family val="2"/>
      <charset val="162"/>
      <scheme val="minor"/>
    </font>
    <font>
      <b/>
      <sz val="8"/>
      <color indexed="8"/>
      <name val="Tahoma"/>
      <family val="2"/>
      <charset val="162"/>
    </font>
    <font>
      <b/>
      <sz val="22"/>
      <name val="Tahoma"/>
      <family val="2"/>
      <charset val="162"/>
    </font>
    <font>
      <sz val="7"/>
      <name val="Verdana"/>
      <family val="2"/>
      <charset val="162"/>
    </font>
    <font>
      <sz val="10"/>
      <name val="Arial"/>
      <charset val="162"/>
    </font>
    <font>
      <sz val="10"/>
      <color indexed="8"/>
      <name val="Arial"/>
      <family val="2"/>
    </font>
    <font>
      <b/>
      <sz val="13.5"/>
      <color indexed="8"/>
      <name val="Arial"/>
      <family val="2"/>
    </font>
    <font>
      <sz val="14"/>
      <name val="Arial"/>
      <family val="2"/>
      <charset val="162"/>
    </font>
    <font>
      <b/>
      <sz val="14"/>
      <color indexed="8"/>
      <name val="Arial"/>
      <family val="2"/>
    </font>
    <font>
      <sz val="11"/>
      <color indexed="8"/>
      <name val="Arial"/>
      <family val="2"/>
    </font>
    <font>
      <b/>
      <sz val="13"/>
      <color indexed="8"/>
      <name val="Arial"/>
      <family val="2"/>
      <charset val="162"/>
    </font>
    <font>
      <sz val="12"/>
      <color theme="1"/>
      <name val="Calibri"/>
      <family val="2"/>
      <scheme val="minor"/>
    </font>
    <font>
      <sz val="8"/>
      <color theme="1"/>
      <name val="Calibri"/>
      <family val="2"/>
      <charset val="162"/>
      <scheme val="minor"/>
    </font>
    <font>
      <b/>
      <sz val="8"/>
      <color theme="1"/>
      <name val="Calibri"/>
      <family val="2"/>
      <charset val="162"/>
      <scheme val="minor"/>
    </font>
    <font>
      <b/>
      <sz val="10"/>
      <color theme="1"/>
      <name val="Calibri"/>
      <family val="2"/>
      <charset val="162"/>
      <scheme val="minor"/>
    </font>
  </fonts>
  <fills count="3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tint="-0.249977111117893"/>
        <bgColor indexed="64"/>
      </patternFill>
    </fill>
    <fill>
      <patternFill patternType="solid">
        <fgColor indexed="43"/>
        <bgColor indexed="64"/>
      </patternFill>
    </fill>
    <fill>
      <patternFill patternType="solid">
        <fgColor indexed="15"/>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00"/>
        <bgColor rgb="FF000000"/>
      </patternFill>
    </fill>
    <fill>
      <patternFill patternType="solid">
        <fgColor indexed="31"/>
        <bgColor indexed="64"/>
      </patternFill>
    </fill>
    <fill>
      <patternFill patternType="solid">
        <fgColor indexed="46"/>
        <bgColor indexed="64"/>
      </patternFill>
    </fill>
    <fill>
      <patternFill patternType="solid">
        <fgColor indexed="14"/>
        <bgColor indexed="64"/>
      </patternFill>
    </fill>
    <fill>
      <patternFill patternType="solid">
        <fgColor indexed="52"/>
        <bgColor indexed="64"/>
      </patternFill>
    </fill>
    <fill>
      <patternFill patternType="solid">
        <fgColor indexed="51"/>
        <bgColor indexed="64"/>
      </patternFill>
    </fill>
    <fill>
      <patternFill patternType="solid">
        <fgColor indexed="11"/>
        <bgColor indexed="64"/>
      </patternFill>
    </fill>
    <fill>
      <patternFill patternType="solid">
        <fgColor indexed="12"/>
        <bgColor indexed="64"/>
      </patternFill>
    </fill>
    <fill>
      <patternFill patternType="solid">
        <fgColor indexed="18"/>
        <bgColor indexed="64"/>
      </patternFill>
    </fill>
    <fill>
      <patternFill patternType="solid">
        <fgColor indexed="22"/>
        <bgColor indexed="64"/>
      </patternFill>
    </fill>
    <fill>
      <patternFill patternType="solid">
        <fgColor indexed="45"/>
        <bgColor indexed="64"/>
      </patternFill>
    </fill>
    <fill>
      <patternFill patternType="solid">
        <fgColor indexed="40"/>
        <bgColor indexed="64"/>
      </patternFill>
    </fill>
    <fill>
      <patternFill patternType="solid">
        <fgColor indexed="17"/>
        <bgColor indexed="64"/>
      </patternFill>
    </fill>
    <fill>
      <patternFill patternType="solid">
        <fgColor rgb="FFFFFFFF"/>
        <bgColor indexed="64"/>
      </patternFill>
    </fill>
    <fill>
      <patternFill patternType="solid">
        <fgColor rgb="FFEEEEEE"/>
        <bgColor indexed="64"/>
      </patternFill>
    </fill>
    <fill>
      <patternFill patternType="solid">
        <fgColor theme="0" tint="-4.9989318521683403E-2"/>
        <bgColor indexed="64"/>
      </patternFill>
    </fill>
    <fill>
      <patternFill patternType="solid">
        <fgColor theme="0" tint="-0.14999847407452621"/>
        <bgColor indexed="64"/>
      </patternFill>
    </fill>
  </fills>
  <borders count="2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hair">
        <color indexed="64"/>
      </left>
      <right style="hair">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hair">
        <color indexed="64"/>
      </left>
      <right style="double">
        <color indexed="64"/>
      </right>
      <top/>
      <bottom/>
      <diagonal/>
    </border>
    <border>
      <left/>
      <right style="hair">
        <color indexed="64"/>
      </right>
      <top/>
      <bottom/>
      <diagonal/>
    </border>
    <border>
      <left style="double">
        <color indexed="64"/>
      </left>
      <right/>
      <top/>
      <bottom style="double">
        <color indexed="64"/>
      </bottom>
      <diagonal/>
    </border>
    <border>
      <left/>
      <right/>
      <top/>
      <bottom style="double">
        <color indexed="64"/>
      </bottom>
      <diagonal/>
    </border>
    <border>
      <left style="hair">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style="thin">
        <color indexed="64"/>
      </right>
      <top/>
      <bottom style="thin">
        <color indexed="64"/>
      </bottom>
      <diagonal/>
    </border>
    <border>
      <left style="double">
        <color indexed="64"/>
      </left>
      <right/>
      <top style="thin">
        <color indexed="64"/>
      </top>
      <bottom style="thin">
        <color indexed="64"/>
      </bottom>
      <diagonal/>
    </border>
    <border>
      <left style="hair">
        <color indexed="64"/>
      </left>
      <right style="hair">
        <color indexed="64"/>
      </right>
      <top style="hair">
        <color indexed="64"/>
      </top>
      <bottom/>
      <diagonal/>
    </border>
    <border>
      <left/>
      <right style="double">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double">
        <color indexed="64"/>
      </left>
      <right/>
      <top style="double">
        <color indexed="64"/>
      </top>
      <bottom/>
      <diagonal/>
    </border>
    <border>
      <left/>
      <right style="double">
        <color indexed="8"/>
      </right>
      <top style="double">
        <color indexed="64"/>
      </top>
      <bottom/>
      <diagonal/>
    </border>
    <border>
      <left/>
      <right style="double">
        <color indexed="8"/>
      </right>
      <top/>
      <bottom/>
      <diagonal/>
    </border>
    <border>
      <left style="double">
        <color indexed="64"/>
      </left>
      <right/>
      <top style="thin">
        <color indexed="64"/>
      </top>
      <bottom/>
      <diagonal/>
    </border>
    <border>
      <left/>
      <right style="thin">
        <color indexed="8"/>
      </right>
      <top style="thin">
        <color indexed="64"/>
      </top>
      <bottom/>
      <diagonal/>
    </border>
    <border>
      <left style="thin">
        <color indexed="8"/>
      </left>
      <right style="double">
        <color indexed="64"/>
      </right>
      <top style="thin">
        <color indexed="64"/>
      </top>
      <bottom/>
      <diagonal/>
    </border>
    <border>
      <left style="double">
        <color indexed="64"/>
      </left>
      <right/>
      <top/>
      <bottom style="thin">
        <color indexed="64"/>
      </bottom>
      <diagonal/>
    </border>
    <border>
      <left/>
      <right style="thin">
        <color indexed="8"/>
      </right>
      <top/>
      <bottom style="thin">
        <color indexed="64"/>
      </bottom>
      <diagonal/>
    </border>
    <border>
      <left style="thin">
        <color indexed="8"/>
      </left>
      <right style="double">
        <color indexed="64"/>
      </right>
      <top/>
      <bottom style="thin">
        <color indexed="8"/>
      </bottom>
      <diagonal/>
    </border>
    <border>
      <left/>
      <right style="thin">
        <color indexed="8"/>
      </right>
      <top style="thin">
        <color indexed="64"/>
      </top>
      <bottom style="hair">
        <color indexed="64"/>
      </bottom>
      <diagonal/>
    </border>
    <border>
      <left/>
      <right style="double">
        <color indexed="64"/>
      </right>
      <top/>
      <bottom style="hair">
        <color indexed="64"/>
      </bottom>
      <diagonal/>
    </border>
    <border>
      <left/>
      <right style="thin">
        <color indexed="8"/>
      </right>
      <top style="hair">
        <color indexed="64"/>
      </top>
      <bottom style="thin">
        <color indexed="64"/>
      </bottom>
      <diagonal/>
    </border>
    <border>
      <left/>
      <right style="thin">
        <color indexed="8"/>
      </right>
      <top style="thin">
        <color indexed="64"/>
      </top>
      <bottom style="thin">
        <color indexed="64"/>
      </bottom>
      <diagonal/>
    </border>
    <border>
      <left/>
      <right style="thin">
        <color indexed="8"/>
      </right>
      <top/>
      <bottom/>
      <diagonal/>
    </border>
    <border>
      <left/>
      <right style="double">
        <color indexed="8"/>
      </right>
      <top style="thin">
        <color indexed="64"/>
      </top>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thin">
        <color indexed="8"/>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double">
        <color indexed="64"/>
      </right>
      <top style="hair">
        <color indexed="64"/>
      </top>
      <bottom/>
      <diagonal/>
    </border>
    <border>
      <left style="double">
        <color indexed="64"/>
      </left>
      <right/>
      <top/>
      <bottom style="hair">
        <color indexed="64"/>
      </bottom>
      <diagonal/>
    </border>
    <border>
      <left style="double">
        <color indexed="18"/>
      </left>
      <right/>
      <top style="double">
        <color indexed="18"/>
      </top>
      <bottom style="double">
        <color indexed="18"/>
      </bottom>
      <diagonal/>
    </border>
    <border>
      <left/>
      <right/>
      <top style="double">
        <color indexed="18"/>
      </top>
      <bottom style="double">
        <color indexed="18"/>
      </bottom>
      <diagonal/>
    </border>
    <border>
      <left/>
      <right style="double">
        <color indexed="18"/>
      </right>
      <top style="double">
        <color indexed="18"/>
      </top>
      <bottom style="double">
        <color indexed="18"/>
      </bottom>
      <diagonal/>
    </border>
    <border>
      <left style="double">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double">
        <color indexed="18"/>
      </left>
      <right style="hair">
        <color indexed="18"/>
      </right>
      <top style="double">
        <color indexed="18"/>
      </top>
      <bottom style="hair">
        <color indexed="18"/>
      </bottom>
      <diagonal/>
    </border>
    <border>
      <left style="hair">
        <color indexed="18"/>
      </left>
      <right style="hair">
        <color indexed="18"/>
      </right>
      <top style="double">
        <color indexed="18"/>
      </top>
      <bottom style="hair">
        <color indexed="18"/>
      </bottom>
      <diagonal/>
    </border>
    <border>
      <left style="hair">
        <color indexed="18"/>
      </left>
      <right style="double">
        <color indexed="18"/>
      </right>
      <top style="double">
        <color indexed="18"/>
      </top>
      <bottom style="hair">
        <color indexed="18"/>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18"/>
      </left>
      <right style="hair">
        <color indexed="18"/>
      </right>
      <top style="hair">
        <color indexed="18"/>
      </top>
      <bottom style="hair">
        <color indexed="18"/>
      </bottom>
      <diagonal/>
    </border>
    <border>
      <left style="hair">
        <color indexed="18"/>
      </left>
      <right style="hair">
        <color indexed="18"/>
      </right>
      <top style="hair">
        <color indexed="18"/>
      </top>
      <bottom style="hair">
        <color indexed="18"/>
      </bottom>
      <diagonal/>
    </border>
    <border>
      <left style="hair">
        <color indexed="18"/>
      </left>
      <right style="double">
        <color indexed="18"/>
      </right>
      <top style="hair">
        <color indexed="18"/>
      </top>
      <bottom style="hair">
        <color indexed="18"/>
      </bottom>
      <diagonal/>
    </border>
    <border>
      <left style="double">
        <color indexed="64"/>
      </left>
      <right style="hair">
        <color indexed="64"/>
      </right>
      <top style="hair">
        <color indexed="64"/>
      </top>
      <bottom style="hair">
        <color indexed="64"/>
      </bottom>
      <diagonal/>
    </border>
    <border>
      <left/>
      <right style="hair">
        <color indexed="8"/>
      </right>
      <top style="hair">
        <color indexed="64"/>
      </top>
      <bottom style="hair">
        <color indexed="64"/>
      </bottom>
      <diagonal/>
    </border>
    <border>
      <left style="hair">
        <color indexed="8"/>
      </left>
      <right/>
      <top style="hair">
        <color indexed="64"/>
      </top>
      <bottom style="hair">
        <color indexed="64"/>
      </bottom>
      <diagonal/>
    </border>
    <border>
      <left style="hair">
        <color indexed="64"/>
      </left>
      <right/>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18"/>
      </left>
      <right style="hair">
        <color indexed="18"/>
      </right>
      <top style="hair">
        <color indexed="18"/>
      </top>
      <bottom style="double">
        <color indexed="18"/>
      </bottom>
      <diagonal/>
    </border>
    <border>
      <left style="hair">
        <color indexed="18"/>
      </left>
      <right style="hair">
        <color indexed="18"/>
      </right>
      <top style="hair">
        <color indexed="18"/>
      </top>
      <bottom style="double">
        <color indexed="18"/>
      </bottom>
      <diagonal/>
    </border>
    <border>
      <left style="hair">
        <color indexed="18"/>
      </left>
      <right style="double">
        <color indexed="18"/>
      </right>
      <top style="hair">
        <color indexed="18"/>
      </top>
      <bottom style="double">
        <color indexed="18"/>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double">
        <color indexed="64"/>
      </left>
      <right style="hair">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double">
        <color indexed="8"/>
      </right>
      <top style="hair">
        <color indexed="64"/>
      </top>
      <bottom style="hair">
        <color indexed="64"/>
      </bottom>
      <diagonal/>
    </border>
    <border>
      <left style="double">
        <color indexed="8"/>
      </left>
      <right/>
      <top style="double">
        <color indexed="64"/>
      </top>
      <bottom style="hair">
        <color indexed="64"/>
      </bottom>
      <diagonal/>
    </border>
    <border>
      <left/>
      <right/>
      <top style="double">
        <color indexed="64"/>
      </top>
      <bottom style="hair">
        <color indexed="64"/>
      </bottom>
      <diagonal/>
    </border>
    <border>
      <left/>
      <right style="double">
        <color indexed="8"/>
      </right>
      <top style="double">
        <color indexed="64"/>
      </top>
      <bottom style="hair">
        <color indexed="64"/>
      </bottom>
      <diagonal/>
    </border>
    <border>
      <left style="double">
        <color indexed="64"/>
      </left>
      <right/>
      <top style="double">
        <color indexed="64"/>
      </top>
      <bottom style="hair">
        <color indexed="64"/>
      </bottom>
      <diagonal/>
    </border>
    <border>
      <left/>
      <right style="hair">
        <color indexed="64"/>
      </right>
      <top style="double">
        <color indexed="64"/>
      </top>
      <bottom style="hair">
        <color indexed="64"/>
      </bottom>
      <diagonal/>
    </border>
    <border>
      <left style="double">
        <color indexed="64"/>
      </left>
      <right style="hair">
        <color indexed="64"/>
      </right>
      <top style="hair">
        <color indexed="64"/>
      </top>
      <bottom style="thin">
        <color indexed="64"/>
      </bottom>
      <diagonal/>
    </border>
    <border>
      <left/>
      <right style="double">
        <color indexed="8"/>
      </right>
      <top style="hair">
        <color indexed="64"/>
      </top>
      <bottom style="double">
        <color indexed="64"/>
      </bottom>
      <diagonal/>
    </border>
    <border>
      <left style="hair">
        <color indexed="64"/>
      </left>
      <right style="double">
        <color indexed="64"/>
      </right>
      <top style="double">
        <color indexed="64"/>
      </top>
      <bottom/>
      <diagonal/>
    </border>
    <border>
      <left style="hair">
        <color indexed="64"/>
      </left>
      <right/>
      <top style="hair">
        <color indexed="64"/>
      </top>
      <bottom style="thin">
        <color indexed="64"/>
      </bottom>
      <diagonal/>
    </border>
    <border>
      <left style="hair">
        <color indexed="64"/>
      </left>
      <right style="double">
        <color indexed="64"/>
      </right>
      <top/>
      <bottom style="thin">
        <color indexed="64"/>
      </bottom>
      <diagonal/>
    </border>
    <border>
      <left/>
      <right style="double">
        <color indexed="64"/>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rgb="FFAAAAAA"/>
      </left>
      <right style="medium">
        <color rgb="FFAAAAAA"/>
      </right>
      <top style="medium">
        <color rgb="FFAAAAAA"/>
      </top>
      <bottom style="medium">
        <color rgb="FFAAAAAA"/>
      </bottom>
      <diagonal/>
    </border>
    <border>
      <left style="thin">
        <color indexed="8"/>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right style="thin">
        <color indexed="64"/>
      </right>
      <top/>
      <bottom style="medium">
        <color indexed="64"/>
      </bottom>
      <diagonal/>
    </border>
    <border>
      <left style="thin">
        <color indexed="64"/>
      </left>
      <right style="medium">
        <color indexed="64"/>
      </right>
      <top/>
      <bottom style="hair">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s>
  <cellStyleXfs count="14">
    <xf numFmtId="0" fontId="0" fillId="0" borderId="0"/>
    <xf numFmtId="43" fontId="25" fillId="0" borderId="0" applyFont="0" applyFill="0" applyBorder="0" applyAlignment="0" applyProtection="0"/>
    <xf numFmtId="0" fontId="26" fillId="0" borderId="0"/>
    <xf numFmtId="0" fontId="48" fillId="0" borderId="0"/>
    <xf numFmtId="0" fontId="55" fillId="0" borderId="0"/>
    <xf numFmtId="0" fontId="29" fillId="0" borderId="0"/>
    <xf numFmtId="0" fontId="73" fillId="0" borderId="0"/>
    <xf numFmtId="0" fontId="78" fillId="0" borderId="0"/>
    <xf numFmtId="179" fontId="29" fillId="0" borderId="0" applyFont="0" applyFill="0" applyBorder="0" applyAlignment="0" applyProtection="0"/>
    <xf numFmtId="0" fontId="26" fillId="0" borderId="0"/>
    <xf numFmtId="0" fontId="29" fillId="0" borderId="0"/>
    <xf numFmtId="0" fontId="26" fillId="0" borderId="0"/>
    <xf numFmtId="0" fontId="154" fillId="0" borderId="0"/>
    <xf numFmtId="0" fontId="160" fillId="0" borderId="0"/>
  </cellStyleXfs>
  <cellXfs count="2575">
    <xf numFmtId="0" fontId="0" fillId="0" borderId="0" xfId="0"/>
    <xf numFmtId="0" fontId="0" fillId="0" borderId="0" xfId="0" applyAlignment="1">
      <alignment vertical="center"/>
    </xf>
    <xf numFmtId="0" fontId="0" fillId="0" borderId="0" xfId="0" applyAlignment="1">
      <alignment horizontal="right" vertical="center"/>
    </xf>
    <xf numFmtId="0" fontId="5" fillId="0" borderId="0" xfId="0" applyFont="1" applyAlignment="1">
      <alignment vertical="center"/>
    </xf>
    <xf numFmtId="164" fontId="5" fillId="0" borderId="0" xfId="0" applyNumberFormat="1" applyFont="1" applyAlignment="1" applyProtection="1">
      <alignment vertical="center"/>
      <protection locked="0"/>
    </xf>
    <xf numFmtId="2" fontId="5" fillId="0" borderId="0" xfId="0" applyNumberFormat="1" applyFont="1" applyAlignment="1" applyProtection="1">
      <alignment vertical="center"/>
      <protection locked="0"/>
    </xf>
    <xf numFmtId="14" fontId="6" fillId="0" borderId="0" xfId="0" applyNumberFormat="1" applyFont="1" applyAlignment="1" applyProtection="1">
      <alignment horizontal="right" vertical="center"/>
      <protection locked="0"/>
    </xf>
    <xf numFmtId="2" fontId="9" fillId="0" borderId="0" xfId="0" applyNumberFormat="1" applyFont="1" applyAlignment="1">
      <alignment horizontal="center"/>
    </xf>
    <xf numFmtId="0" fontId="5" fillId="0" borderId="0" xfId="0" applyFont="1" applyAlignment="1" applyProtection="1">
      <alignment vertical="center"/>
      <protection locked="0"/>
    </xf>
    <xf numFmtId="0" fontId="6" fillId="0" borderId="0" xfId="0" applyFont="1" applyAlignment="1">
      <alignment horizontal="right" vertical="center"/>
    </xf>
    <xf numFmtId="165" fontId="10" fillId="0" borderId="0" xfId="0" applyNumberFormat="1" applyFont="1" applyAlignment="1">
      <alignment horizontal="center"/>
    </xf>
    <xf numFmtId="0" fontId="12" fillId="0" borderId="0" xfId="0" applyFont="1"/>
    <xf numFmtId="0" fontId="10" fillId="0" borderId="13" xfId="0" applyFont="1" applyBorder="1" applyAlignment="1">
      <alignment horizontal="center"/>
    </xf>
    <xf numFmtId="0" fontId="10" fillId="0" borderId="26" xfId="0" applyFont="1" applyBorder="1" applyAlignment="1">
      <alignment horizontal="center"/>
    </xf>
    <xf numFmtId="0" fontId="10" fillId="0" borderId="25" xfId="0" applyFont="1" applyBorder="1" applyAlignment="1">
      <alignment horizontal="center"/>
    </xf>
    <xf numFmtId="0" fontId="0" fillId="0" borderId="1" xfId="0" applyBorder="1" applyAlignment="1">
      <alignment horizontal="center"/>
    </xf>
    <xf numFmtId="3" fontId="12" fillId="0" borderId="0" xfId="0" applyNumberFormat="1" applyFont="1" applyAlignment="1">
      <alignment horizontal="center"/>
    </xf>
    <xf numFmtId="0" fontId="12" fillId="0" borderId="0" xfId="0" applyFont="1" applyAlignment="1">
      <alignment horizontal="center"/>
    </xf>
    <xf numFmtId="0" fontId="10" fillId="0" borderId="1" xfId="0" applyFont="1" applyBorder="1"/>
    <xf numFmtId="0" fontId="10" fillId="0" borderId="1" xfId="0" applyFont="1" applyBorder="1" applyAlignment="1">
      <alignment horizontal="center"/>
    </xf>
    <xf numFmtId="0" fontId="12" fillId="0" borderId="23" xfId="0" applyFont="1" applyBorder="1" applyAlignment="1">
      <alignment horizontal="center"/>
    </xf>
    <xf numFmtId="0" fontId="12" fillId="0" borderId="26" xfId="0" applyFont="1" applyBorder="1" applyAlignment="1">
      <alignment horizontal="center"/>
    </xf>
    <xf numFmtId="0" fontId="12" fillId="0" borderId="17" xfId="0" applyFont="1" applyBorder="1" applyAlignment="1">
      <alignment horizontal="center"/>
    </xf>
    <xf numFmtId="0" fontId="10" fillId="0" borderId="18" xfId="0" applyFont="1" applyBorder="1" applyAlignment="1">
      <alignment horizontal="center"/>
    </xf>
    <xf numFmtId="0" fontId="12" fillId="0" borderId="42" xfId="0" applyFont="1" applyBorder="1" applyAlignment="1">
      <alignment horizontal="center"/>
    </xf>
    <xf numFmtId="0" fontId="12" fillId="0" borderId="10" xfId="0" applyFont="1" applyBorder="1" applyAlignment="1">
      <alignment horizontal="center"/>
    </xf>
    <xf numFmtId="0" fontId="12" fillId="0" borderId="41" xfId="0" applyFont="1" applyBorder="1" applyAlignment="1">
      <alignment horizontal="center"/>
    </xf>
    <xf numFmtId="3" fontId="12" fillId="0" borderId="1" xfId="0" applyNumberFormat="1" applyFont="1" applyBorder="1" applyAlignment="1">
      <alignment vertical="center"/>
    </xf>
    <xf numFmtId="3" fontId="12" fillId="0" borderId="21" xfId="0" applyNumberFormat="1" applyFont="1" applyBorder="1" applyAlignment="1">
      <alignment horizontal="center" vertical="center"/>
    </xf>
    <xf numFmtId="0" fontId="12" fillId="0" borderId="1" xfId="0" applyFont="1" applyBorder="1" applyAlignment="1">
      <alignment horizontal="center" vertical="center"/>
    </xf>
    <xf numFmtId="165" fontId="12" fillId="12" borderId="1" xfId="0" applyNumberFormat="1" applyFont="1" applyFill="1" applyBorder="1" applyAlignment="1">
      <alignment horizontal="center" vertical="center"/>
    </xf>
    <xf numFmtId="0" fontId="16" fillId="0" borderId="0" xfId="0" applyFont="1" applyAlignment="1">
      <alignment horizontal="center"/>
    </xf>
    <xf numFmtId="0" fontId="16" fillId="0" borderId="0" xfId="0" applyFont="1"/>
    <xf numFmtId="165" fontId="12" fillId="0" borderId="0" xfId="0" applyNumberFormat="1" applyFont="1"/>
    <xf numFmtId="0" fontId="23" fillId="0" borderId="0" xfId="0" applyFont="1"/>
    <xf numFmtId="0" fontId="12" fillId="0" borderId="0" xfId="0" applyFont="1" applyAlignment="1">
      <alignment horizontal="centerContinuous"/>
    </xf>
    <xf numFmtId="2" fontId="20" fillId="11" borderId="29" xfId="0" quotePrefix="1" applyNumberFormat="1" applyFont="1" applyFill="1" applyBorder="1" applyAlignment="1">
      <alignment vertical="center"/>
    </xf>
    <xf numFmtId="0" fontId="12" fillId="0" borderId="1" xfId="0" applyFont="1" applyBorder="1" applyAlignment="1">
      <alignment vertical="center"/>
    </xf>
    <xf numFmtId="3" fontId="12" fillId="0" borderId="1" xfId="0" applyNumberFormat="1" applyFont="1" applyBorder="1" applyAlignment="1">
      <alignment horizontal="center" vertical="center"/>
    </xf>
    <xf numFmtId="165" fontId="12" fillId="0" borderId="1" xfId="0" quotePrefix="1" applyNumberFormat="1" applyFont="1" applyBorder="1" applyAlignment="1">
      <alignment horizontal="center" vertical="center"/>
    </xf>
    <xf numFmtId="2" fontId="12" fillId="0" borderId="0" xfId="0" applyNumberFormat="1" applyFont="1" applyAlignment="1">
      <alignment horizontal="center"/>
    </xf>
    <xf numFmtId="17" fontId="10" fillId="0" borderId="1" xfId="0" applyNumberFormat="1" applyFont="1" applyBorder="1" applyAlignment="1">
      <alignment horizontal="center" wrapText="1"/>
    </xf>
    <xf numFmtId="1" fontId="10" fillId="0" borderId="1" xfId="0" applyNumberFormat="1" applyFont="1" applyBorder="1" applyAlignment="1">
      <alignment horizontal="center"/>
    </xf>
    <xf numFmtId="0" fontId="12" fillId="0" borderId="1" xfId="0" applyFont="1" applyBorder="1" applyAlignment="1">
      <alignment horizontal="center"/>
    </xf>
    <xf numFmtId="0" fontId="11" fillId="0" borderId="1" xfId="0" applyFont="1" applyBorder="1" applyAlignment="1">
      <alignment horizontal="center"/>
    </xf>
    <xf numFmtId="3" fontId="12" fillId="0" borderId="1" xfId="0" applyNumberFormat="1" applyFont="1" applyBorder="1" applyAlignment="1">
      <alignment horizontal="center"/>
    </xf>
    <xf numFmtId="1"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27" fillId="11" borderId="1" xfId="2" applyFont="1" applyFill="1" applyBorder="1" applyAlignment="1">
      <alignment vertical="center"/>
    </xf>
    <xf numFmtId="0" fontId="27" fillId="11" borderId="0" xfId="2" applyFont="1" applyFill="1" applyAlignment="1">
      <alignment vertical="center"/>
    </xf>
    <xf numFmtId="0" fontId="27" fillId="11" borderId="21" xfId="2" applyFont="1" applyFill="1" applyBorder="1" applyAlignment="1">
      <alignment vertical="center"/>
    </xf>
    <xf numFmtId="0" fontId="27" fillId="11" borderId="24" xfId="2" applyFont="1" applyFill="1" applyBorder="1" applyAlignment="1">
      <alignment vertical="center"/>
    </xf>
    <xf numFmtId="0" fontId="27" fillId="11" borderId="22" xfId="2" applyFont="1" applyFill="1" applyBorder="1" applyAlignment="1">
      <alignment vertical="center"/>
    </xf>
    <xf numFmtId="0" fontId="30" fillId="11" borderId="1" xfId="2" applyFont="1" applyFill="1" applyBorder="1" applyAlignment="1">
      <alignment horizontal="center" vertical="center"/>
    </xf>
    <xf numFmtId="0" fontId="27" fillId="11" borderId="26" xfId="2" applyFont="1" applyFill="1" applyBorder="1" applyAlignment="1">
      <alignment vertical="center"/>
    </xf>
    <xf numFmtId="0" fontId="27" fillId="11" borderId="10" xfId="2" applyFont="1" applyFill="1" applyBorder="1" applyAlignment="1">
      <alignment vertical="center"/>
    </xf>
    <xf numFmtId="0" fontId="27" fillId="11" borderId="1" xfId="2" applyFont="1" applyFill="1" applyBorder="1" applyAlignment="1">
      <alignment horizontal="center" vertical="center"/>
    </xf>
    <xf numFmtId="0" fontId="27" fillId="11" borderId="21" xfId="2" applyFont="1" applyFill="1" applyBorder="1" applyAlignment="1">
      <alignment horizontal="center" vertical="center"/>
    </xf>
    <xf numFmtId="0" fontId="31" fillId="2" borderId="1" xfId="2" applyFont="1" applyFill="1" applyBorder="1" applyAlignment="1">
      <alignment vertical="center"/>
    </xf>
    <xf numFmtId="0" fontId="28" fillId="11" borderId="1" xfId="2" applyFont="1" applyFill="1" applyBorder="1" applyAlignment="1">
      <alignment vertical="center"/>
    </xf>
    <xf numFmtId="4" fontId="30" fillId="11" borderId="1" xfId="2" applyNumberFormat="1" applyFont="1" applyFill="1" applyBorder="1" applyAlignment="1">
      <alignment horizontal="center" vertical="center"/>
    </xf>
    <xf numFmtId="4" fontId="30" fillId="2" borderId="1" xfId="2" applyNumberFormat="1" applyFont="1" applyFill="1" applyBorder="1" applyAlignment="1">
      <alignment horizontal="center" vertical="center"/>
    </xf>
    <xf numFmtId="170" fontId="30" fillId="11" borderId="21" xfId="2" applyNumberFormat="1" applyFont="1" applyFill="1" applyBorder="1" applyAlignment="1">
      <alignment horizontal="right" vertical="center"/>
    </xf>
    <xf numFmtId="0" fontId="30" fillId="11" borderId="24" xfId="2" applyFont="1" applyFill="1" applyBorder="1" applyAlignment="1">
      <alignment vertical="center"/>
    </xf>
    <xf numFmtId="49" fontId="30" fillId="2" borderId="22" xfId="2" applyNumberFormat="1" applyFont="1" applyFill="1" applyBorder="1" applyAlignment="1">
      <alignment horizontal="left" vertical="center"/>
    </xf>
    <xf numFmtId="0" fontId="30" fillId="11" borderId="1" xfId="2" quotePrefix="1" applyFont="1" applyFill="1" applyBorder="1" applyAlignment="1">
      <alignment horizontal="center" vertical="center"/>
    </xf>
    <xf numFmtId="0" fontId="31" fillId="12" borderId="1" xfId="2" applyFont="1" applyFill="1" applyBorder="1" applyAlignment="1">
      <alignment vertical="center"/>
    </xf>
    <xf numFmtId="49" fontId="30" fillId="12" borderId="22" xfId="2" applyNumberFormat="1" applyFont="1" applyFill="1" applyBorder="1" applyAlignment="1">
      <alignment horizontal="left" vertical="center"/>
    </xf>
    <xf numFmtId="0" fontId="31" fillId="11" borderId="1" xfId="2" applyFont="1" applyFill="1" applyBorder="1" applyAlignment="1">
      <alignment vertical="center"/>
    </xf>
    <xf numFmtId="49" fontId="30" fillId="11" borderId="22" xfId="2" applyNumberFormat="1" applyFont="1" applyFill="1" applyBorder="1" applyAlignment="1">
      <alignment horizontal="left" vertical="center"/>
    </xf>
    <xf numFmtId="0" fontId="32" fillId="11" borderId="1" xfId="2" applyFont="1" applyFill="1" applyBorder="1" applyAlignment="1">
      <alignment vertical="center"/>
    </xf>
    <xf numFmtId="4" fontId="30" fillId="12" borderId="1" xfId="2" applyNumberFormat="1" applyFont="1" applyFill="1" applyBorder="1" applyAlignment="1">
      <alignment horizontal="center" vertical="center"/>
    </xf>
    <xf numFmtId="0" fontId="30" fillId="11" borderId="1" xfId="2" applyFont="1" applyFill="1" applyBorder="1" applyAlignment="1">
      <alignment vertical="center"/>
    </xf>
    <xf numFmtId="0" fontId="30" fillId="11" borderId="21" xfId="2" applyFont="1" applyFill="1" applyBorder="1" applyAlignment="1">
      <alignment vertical="center"/>
    </xf>
    <xf numFmtId="0" fontId="30" fillId="11" borderId="22" xfId="2" applyFont="1" applyFill="1" applyBorder="1" applyAlignment="1">
      <alignment vertical="center"/>
    </xf>
    <xf numFmtId="4" fontId="30" fillId="11" borderId="1" xfId="2" applyNumberFormat="1" applyFont="1" applyFill="1" applyBorder="1" applyAlignment="1">
      <alignment vertical="center"/>
    </xf>
    <xf numFmtId="0" fontId="33" fillId="11" borderId="1" xfId="2" applyFont="1" applyFill="1" applyBorder="1" applyAlignment="1">
      <alignment vertical="center"/>
    </xf>
    <xf numFmtId="0" fontId="27" fillId="11" borderId="23" xfId="2" applyFont="1" applyFill="1" applyBorder="1" applyAlignment="1">
      <alignment vertical="center"/>
    </xf>
    <xf numFmtId="0" fontId="27" fillId="11" borderId="17" xfId="2" applyFont="1" applyFill="1" applyBorder="1" applyAlignment="1">
      <alignment vertical="center"/>
    </xf>
    <xf numFmtId="0" fontId="27" fillId="11" borderId="44" xfId="2" applyFont="1" applyFill="1" applyBorder="1" applyAlignment="1">
      <alignment vertical="center"/>
    </xf>
    <xf numFmtId="0" fontId="27" fillId="11" borderId="25" xfId="0" applyFont="1" applyFill="1" applyBorder="1" applyAlignment="1">
      <alignment vertical="center"/>
    </xf>
    <xf numFmtId="0" fontId="27" fillId="11" borderId="0" xfId="0" applyFont="1" applyFill="1" applyAlignment="1">
      <alignment horizontal="right" vertical="center"/>
    </xf>
    <xf numFmtId="0" fontId="28" fillId="11" borderId="0" xfId="2" applyFont="1" applyFill="1" applyAlignment="1">
      <alignment vertical="center"/>
    </xf>
    <xf numFmtId="0" fontId="27" fillId="11" borderId="18" xfId="2" applyFont="1" applyFill="1" applyBorder="1" applyAlignment="1">
      <alignment vertical="center"/>
    </xf>
    <xf numFmtId="0" fontId="27" fillId="11" borderId="25" xfId="2" applyFont="1" applyFill="1" applyBorder="1" applyAlignment="1">
      <alignment vertical="center"/>
    </xf>
    <xf numFmtId="0" fontId="27" fillId="11" borderId="0" xfId="2" applyFont="1" applyFill="1" applyAlignment="1">
      <alignment horizontal="center" vertical="center"/>
    </xf>
    <xf numFmtId="0" fontId="27" fillId="11" borderId="42" xfId="2" applyFont="1" applyFill="1" applyBorder="1" applyAlignment="1">
      <alignment vertical="center"/>
    </xf>
    <xf numFmtId="0" fontId="27" fillId="11" borderId="41" xfId="2" applyFont="1" applyFill="1" applyBorder="1" applyAlignment="1">
      <alignment vertical="center"/>
    </xf>
    <xf numFmtId="0" fontId="27" fillId="11" borderId="43" xfId="2" applyFont="1" applyFill="1" applyBorder="1" applyAlignment="1">
      <alignment vertical="center"/>
    </xf>
    <xf numFmtId="0" fontId="35" fillId="13" borderId="0" xfId="2" applyFont="1" applyFill="1" applyAlignment="1">
      <alignment vertical="center"/>
    </xf>
    <xf numFmtId="4" fontId="34" fillId="11" borderId="0" xfId="0" quotePrefix="1" applyNumberFormat="1" applyFont="1" applyFill="1" applyAlignment="1">
      <alignment horizontal="right" vertical="center"/>
    </xf>
    <xf numFmtId="0" fontId="36" fillId="13" borderId="0" xfId="2" applyFont="1" applyFill="1" applyAlignment="1">
      <alignment vertical="center"/>
    </xf>
    <xf numFmtId="0" fontId="37" fillId="13" borderId="0" xfId="2" applyFont="1" applyFill="1" applyAlignment="1">
      <alignment vertical="center"/>
    </xf>
    <xf numFmtId="0" fontId="35" fillId="14" borderId="0" xfId="2" applyFont="1" applyFill="1" applyAlignment="1">
      <alignment vertical="center"/>
    </xf>
    <xf numFmtId="0" fontId="0" fillId="2" borderId="0" xfId="0" applyFill="1"/>
    <xf numFmtId="0" fontId="38" fillId="0" borderId="1" xfId="0" applyFont="1" applyBorder="1" applyAlignment="1">
      <alignment horizontal="left" vertical="center"/>
    </xf>
    <xf numFmtId="49" fontId="38" fillId="0" borderId="1" xfId="0" applyNumberFormat="1" applyFont="1" applyBorder="1" applyAlignment="1">
      <alignment vertical="center"/>
    </xf>
    <xf numFmtId="4" fontId="38" fillId="0" borderId="1" xfId="1" applyNumberFormat="1" applyFont="1" applyFill="1" applyBorder="1" applyAlignment="1">
      <alignment horizontal="center" vertical="center" wrapText="1"/>
    </xf>
    <xf numFmtId="49" fontId="38" fillId="0" borderId="1" xfId="0" applyNumberFormat="1" applyFont="1" applyBorder="1" applyAlignment="1">
      <alignment horizontal="left" vertical="center"/>
    </xf>
    <xf numFmtId="3" fontId="38" fillId="0" borderId="1" xfId="0" applyNumberFormat="1" applyFont="1" applyBorder="1" applyAlignment="1">
      <alignment horizontal="center" vertical="center"/>
    </xf>
    <xf numFmtId="49" fontId="38" fillId="0" borderId="1" xfId="0" applyNumberFormat="1" applyFont="1" applyBorder="1" applyAlignment="1">
      <alignment horizontal="center" vertical="center"/>
    </xf>
    <xf numFmtId="4" fontId="38" fillId="0" borderId="1" xfId="0" applyNumberFormat="1" applyFont="1" applyBorder="1" applyAlignment="1">
      <alignment horizontal="center" vertical="center"/>
    </xf>
    <xf numFmtId="4" fontId="38" fillId="0" borderId="1" xfId="0" applyNumberFormat="1" applyFont="1" applyBorder="1" applyAlignment="1">
      <alignment vertical="center"/>
    </xf>
    <xf numFmtId="4" fontId="38" fillId="0" borderId="1" xfId="1" applyNumberFormat="1" applyFont="1" applyFill="1" applyBorder="1" applyAlignment="1">
      <alignment horizontal="center" vertical="center"/>
    </xf>
    <xf numFmtId="171" fontId="38" fillId="0" borderId="1" xfId="0" applyNumberFormat="1" applyFont="1" applyBorder="1" applyAlignment="1">
      <alignment vertical="center"/>
    </xf>
    <xf numFmtId="0" fontId="38" fillId="0" borderId="1" xfId="0" applyFont="1" applyBorder="1" applyAlignment="1">
      <alignment vertical="center"/>
    </xf>
    <xf numFmtId="3" fontId="0" fillId="0" borderId="1" xfId="0" applyNumberFormat="1" applyBorder="1" applyAlignment="1">
      <alignment horizontal="center" vertical="center"/>
    </xf>
    <xf numFmtId="49" fontId="0" fillId="0" borderId="1" xfId="0" applyNumberFormat="1" applyBorder="1" applyAlignment="1">
      <alignment horizontal="center" vertical="center"/>
    </xf>
    <xf numFmtId="4" fontId="0" fillId="0" borderId="1" xfId="0" applyNumberFormat="1" applyBorder="1" applyAlignment="1">
      <alignment horizontal="center" vertical="center"/>
    </xf>
    <xf numFmtId="171" fontId="0" fillId="0" borderId="1" xfId="0" applyNumberFormat="1" applyBorder="1" applyAlignment="1">
      <alignment vertical="center"/>
    </xf>
    <xf numFmtId="0" fontId="0" fillId="0" borderId="23" xfId="0" applyBorder="1" applyAlignment="1">
      <alignment vertical="center"/>
    </xf>
    <xf numFmtId="0" fontId="0" fillId="0" borderId="17" xfId="0" applyBorder="1" applyAlignment="1">
      <alignment vertical="center"/>
    </xf>
    <xf numFmtId="0" fontId="0" fillId="0" borderId="44" xfId="0" applyBorder="1" applyAlignment="1">
      <alignment vertical="center"/>
    </xf>
    <xf numFmtId="0" fontId="41" fillId="0" borderId="25" xfId="0" applyFont="1" applyBorder="1" applyAlignment="1">
      <alignment horizontal="center" vertical="center" wrapText="1"/>
    </xf>
    <xf numFmtId="0" fontId="41" fillId="0" borderId="0" xfId="0" applyFont="1" applyAlignment="1">
      <alignment horizontal="center" vertical="center" wrapText="1"/>
    </xf>
    <xf numFmtId="0" fontId="41" fillId="0" borderId="18" xfId="0" applyFont="1" applyBorder="1" applyAlignment="1">
      <alignment horizontal="center" vertical="center" wrapText="1"/>
    </xf>
    <xf numFmtId="0" fontId="0" fillId="0" borderId="25" xfId="0" applyBorder="1" applyAlignment="1">
      <alignment vertical="center"/>
    </xf>
    <xf numFmtId="0" fontId="0" fillId="0" borderId="18" xfId="0" applyBorder="1" applyAlignment="1">
      <alignment vertical="center"/>
    </xf>
    <xf numFmtId="0" fontId="0" fillId="0" borderId="0" xfId="0" applyAlignment="1">
      <alignment horizontal="center" vertical="center"/>
    </xf>
    <xf numFmtId="0" fontId="0" fillId="0" borderId="42" xfId="0" applyBorder="1" applyAlignment="1">
      <alignment vertical="center"/>
    </xf>
    <xf numFmtId="0" fontId="0" fillId="0" borderId="41" xfId="0" applyBorder="1" applyAlignment="1">
      <alignment vertical="center"/>
    </xf>
    <xf numFmtId="0" fontId="0" fillId="0" borderId="43" xfId="0" applyBorder="1" applyAlignment="1">
      <alignment vertical="center"/>
    </xf>
    <xf numFmtId="165" fontId="10" fillId="0" borderId="1" xfId="0" applyNumberFormat="1" applyFont="1" applyBorder="1" applyAlignment="1">
      <alignment horizontal="center"/>
    </xf>
    <xf numFmtId="4" fontId="12" fillId="0" borderId="1" xfId="0" applyNumberFormat="1" applyFont="1" applyBorder="1" applyAlignment="1">
      <alignment horizontal="center" vertical="center"/>
    </xf>
    <xf numFmtId="4" fontId="12" fillId="11" borderId="1" xfId="0" applyNumberFormat="1" applyFont="1" applyFill="1" applyBorder="1" applyAlignment="1">
      <alignment horizontal="right" vertical="center"/>
    </xf>
    <xf numFmtId="4" fontId="12" fillId="0" borderId="1" xfId="0" applyNumberFormat="1" applyFont="1" applyBorder="1" applyAlignment="1">
      <alignment horizontal="right" vertical="center"/>
    </xf>
    <xf numFmtId="165" fontId="12" fillId="0" borderId="1" xfId="0" applyNumberFormat="1" applyFont="1" applyBorder="1" applyAlignment="1">
      <alignment horizontal="right" vertical="center"/>
    </xf>
    <xf numFmtId="165" fontId="12" fillId="0" borderId="1" xfId="0" applyNumberFormat="1" applyFont="1" applyBorder="1" applyAlignment="1">
      <alignment horizontal="center" vertical="center"/>
    </xf>
    <xf numFmtId="0" fontId="46" fillId="2" borderId="51" xfId="0" applyFont="1" applyFill="1" applyBorder="1" applyAlignment="1">
      <alignment horizontal="center" wrapText="1"/>
    </xf>
    <xf numFmtId="0" fontId="46" fillId="2" borderId="53" xfId="0" applyFont="1" applyFill="1" applyBorder="1" applyAlignment="1">
      <alignment horizontal="center" wrapText="1"/>
    </xf>
    <xf numFmtId="0" fontId="47" fillId="2" borderId="52" xfId="0" applyFont="1" applyFill="1" applyBorder="1" applyAlignment="1">
      <alignment horizontal="justify"/>
    </xf>
    <xf numFmtId="0" fontId="47" fillId="2" borderId="53" xfId="0" applyFont="1" applyFill="1" applyBorder="1" applyAlignment="1">
      <alignment horizontal="center"/>
    </xf>
    <xf numFmtId="2" fontId="47" fillId="2" borderId="53" xfId="0" applyNumberFormat="1" applyFont="1" applyFill="1" applyBorder="1" applyAlignment="1">
      <alignment horizontal="center"/>
    </xf>
    <xf numFmtId="0" fontId="47" fillId="2" borderId="54" xfId="0" applyFont="1" applyFill="1" applyBorder="1" applyAlignment="1">
      <alignment horizontal="justify"/>
    </xf>
    <xf numFmtId="0" fontId="47" fillId="2" borderId="55" xfId="0" applyFont="1" applyFill="1" applyBorder="1" applyAlignment="1">
      <alignment horizontal="center"/>
    </xf>
    <xf numFmtId="0" fontId="47" fillId="2" borderId="1" xfId="0" applyFont="1" applyFill="1" applyBorder="1" applyAlignment="1">
      <alignment horizontal="left"/>
    </xf>
    <xf numFmtId="0" fontId="47" fillId="2" borderId="1" xfId="0" applyFont="1" applyFill="1" applyBorder="1" applyAlignment="1">
      <alignment horizontal="center"/>
    </xf>
    <xf numFmtId="0" fontId="12" fillId="0" borderId="0" xfId="3" applyFont="1"/>
    <xf numFmtId="0" fontId="10" fillId="0" borderId="1" xfId="3" applyFont="1" applyBorder="1"/>
    <xf numFmtId="0" fontId="23" fillId="0" borderId="0" xfId="3" applyFont="1"/>
    <xf numFmtId="0" fontId="11" fillId="0" borderId="0" xfId="3" applyFont="1"/>
    <xf numFmtId="0" fontId="10" fillId="0" borderId="0" xfId="3" applyFont="1"/>
    <xf numFmtId="0" fontId="12" fillId="0" borderId="0" xfId="3" applyFont="1" applyAlignment="1">
      <alignment horizontal="centerContinuous"/>
    </xf>
    <xf numFmtId="0" fontId="10" fillId="0" borderId="1" xfId="3" applyFont="1" applyBorder="1" applyAlignment="1">
      <alignment horizontal="center"/>
    </xf>
    <xf numFmtId="0" fontId="12" fillId="0" borderId="0" xfId="3" applyFont="1" applyAlignment="1">
      <alignment horizontal="center"/>
    </xf>
    <xf numFmtId="3" fontId="12" fillId="0" borderId="1" xfId="3" applyNumberFormat="1" applyFont="1" applyBorder="1" applyAlignment="1">
      <alignment horizontal="center"/>
    </xf>
    <xf numFmtId="0" fontId="12" fillId="12" borderId="0" xfId="3" applyFont="1" applyFill="1"/>
    <xf numFmtId="165" fontId="10" fillId="0" borderId="30" xfId="3" applyNumberFormat="1" applyFont="1" applyBorder="1" applyAlignment="1">
      <alignment horizontal="center"/>
    </xf>
    <xf numFmtId="0" fontId="16" fillId="0" borderId="0" xfId="3" applyFont="1"/>
    <xf numFmtId="0" fontId="16" fillId="0" borderId="0" xfId="3" applyFont="1" applyAlignment="1">
      <alignment horizontal="center"/>
    </xf>
    <xf numFmtId="0" fontId="11" fillId="0" borderId="0" xfId="3" applyFont="1" applyAlignment="1">
      <alignment horizontal="center"/>
    </xf>
    <xf numFmtId="0" fontId="49" fillId="0" borderId="0" xfId="3" applyFont="1"/>
    <xf numFmtId="165" fontId="12" fillId="0" borderId="0" xfId="3" applyNumberFormat="1" applyFont="1"/>
    <xf numFmtId="165" fontId="10" fillId="0" borderId="0" xfId="3" applyNumberFormat="1" applyFont="1"/>
    <xf numFmtId="3" fontId="12" fillId="0" borderId="0" xfId="3" applyNumberFormat="1" applyFont="1"/>
    <xf numFmtId="3" fontId="10" fillId="0" borderId="0" xfId="3" applyNumberFormat="1" applyFont="1"/>
    <xf numFmtId="0" fontId="17" fillId="0" borderId="0" xfId="3" applyFont="1"/>
    <xf numFmtId="3" fontId="12" fillId="0" borderId="0" xfId="3" applyNumberFormat="1" applyFont="1" applyAlignment="1">
      <alignment horizontal="center"/>
    </xf>
    <xf numFmtId="0" fontId="18" fillId="0" borderId="0" xfId="3" applyFont="1"/>
    <xf numFmtId="0" fontId="50" fillId="0" borderId="0" xfId="3" applyFont="1"/>
    <xf numFmtId="0" fontId="13" fillId="0" borderId="0" xfId="3" applyFont="1"/>
    <xf numFmtId="0" fontId="18" fillId="0" borderId="0" xfId="3" applyFont="1" applyAlignment="1">
      <alignment horizontal="centerContinuous"/>
    </xf>
    <xf numFmtId="0" fontId="18" fillId="0" borderId="0" xfId="3" applyFont="1" applyAlignment="1">
      <alignment horizontal="center"/>
    </xf>
    <xf numFmtId="0" fontId="18" fillId="0" borderId="23" xfId="3" applyFont="1" applyBorder="1" applyAlignment="1">
      <alignment horizontal="center"/>
    </xf>
    <xf numFmtId="0" fontId="18" fillId="0" borderId="26" xfId="3" applyFont="1" applyBorder="1" applyAlignment="1">
      <alignment horizontal="center"/>
    </xf>
    <xf numFmtId="0" fontId="18" fillId="0" borderId="17" xfId="3" applyFont="1" applyBorder="1" applyAlignment="1">
      <alignment horizontal="center"/>
    </xf>
    <xf numFmtId="0" fontId="18" fillId="0" borderId="42" xfId="3" applyFont="1" applyBorder="1" applyAlignment="1">
      <alignment horizontal="center"/>
    </xf>
    <xf numFmtId="0" fontId="18" fillId="0" borderId="10" xfId="3" applyFont="1" applyBorder="1" applyAlignment="1">
      <alignment horizontal="center"/>
    </xf>
    <xf numFmtId="0" fontId="18" fillId="0" borderId="41" xfId="3" applyFont="1" applyBorder="1" applyAlignment="1">
      <alignment horizontal="center"/>
    </xf>
    <xf numFmtId="2" fontId="51" fillId="11" borderId="29" xfId="3" quotePrefix="1" applyNumberFormat="1" applyFont="1" applyFill="1" applyBorder="1" applyAlignment="1">
      <alignment vertical="center"/>
    </xf>
    <xf numFmtId="0" fontId="18" fillId="0" borderId="1" xfId="3" applyFont="1" applyBorder="1"/>
    <xf numFmtId="3" fontId="18" fillId="0" borderId="1" xfId="3" applyNumberFormat="1" applyFont="1" applyBorder="1"/>
    <xf numFmtId="2" fontId="18" fillId="0" borderId="0" xfId="3" applyNumberFormat="1" applyFont="1" applyAlignment="1">
      <alignment horizontal="center"/>
    </xf>
    <xf numFmtId="3" fontId="18" fillId="0" borderId="0" xfId="3" applyNumberFormat="1" applyFont="1" applyAlignment="1">
      <alignment horizontal="center"/>
    </xf>
    <xf numFmtId="0" fontId="52" fillId="0" borderId="0" xfId="3" applyFont="1"/>
    <xf numFmtId="0" fontId="52" fillId="0" borderId="0" xfId="3" applyFont="1" applyAlignment="1">
      <alignment horizontal="center"/>
    </xf>
    <xf numFmtId="0" fontId="53" fillId="0" borderId="0" xfId="3" applyFont="1"/>
    <xf numFmtId="3" fontId="18" fillId="0" borderId="0" xfId="3" applyNumberFormat="1" applyFont="1"/>
    <xf numFmtId="3" fontId="13" fillId="0" borderId="0" xfId="3" applyNumberFormat="1" applyFont="1"/>
    <xf numFmtId="0" fontId="12" fillId="0" borderId="0" xfId="3" applyFont="1" applyAlignment="1">
      <alignment horizontal="center" vertical="center"/>
    </xf>
    <xf numFmtId="3" fontId="16" fillId="0" borderId="0" xfId="3" applyNumberFormat="1" applyFont="1" applyAlignment="1">
      <alignment horizontal="center"/>
    </xf>
    <xf numFmtId="0" fontId="55" fillId="0" borderId="0" xfId="4"/>
    <xf numFmtId="0" fontId="55" fillId="0" borderId="0" xfId="4" applyAlignment="1">
      <alignment horizontal="center"/>
    </xf>
    <xf numFmtId="0" fontId="69" fillId="0" borderId="0" xfId="4" applyFont="1" applyAlignment="1">
      <alignment horizontal="center" vertical="center"/>
    </xf>
    <xf numFmtId="0" fontId="29" fillId="0" borderId="0" xfId="5"/>
    <xf numFmtId="0" fontId="29" fillId="0" borderId="1" xfId="5" applyBorder="1"/>
    <xf numFmtId="0" fontId="29" fillId="8" borderId="1" xfId="5" applyFill="1" applyBorder="1"/>
    <xf numFmtId="2" fontId="29" fillId="0" borderId="1" xfId="5" applyNumberFormat="1" applyBorder="1"/>
    <xf numFmtId="2" fontId="29" fillId="0" borderId="0" xfId="5" applyNumberFormat="1"/>
    <xf numFmtId="2" fontId="70" fillId="3" borderId="1" xfId="5" applyNumberFormat="1" applyFont="1" applyFill="1" applyBorder="1"/>
    <xf numFmtId="0" fontId="29" fillId="0" borderId="1" xfId="5" quotePrefix="1" applyBorder="1" applyAlignment="1">
      <alignment horizontal="left"/>
    </xf>
    <xf numFmtId="0" fontId="29" fillId="0" borderId="1" xfId="5" applyBorder="1" applyAlignment="1">
      <alignment shrinkToFit="1"/>
    </xf>
    <xf numFmtId="0" fontId="29" fillId="0" borderId="13" xfId="5" applyBorder="1"/>
    <xf numFmtId="0" fontId="29" fillId="0" borderId="90" xfId="5" applyBorder="1"/>
    <xf numFmtId="0" fontId="29" fillId="0" borderId="91" xfId="5" applyBorder="1"/>
    <xf numFmtId="0" fontId="29" fillId="0" borderId="92" xfId="5" applyBorder="1"/>
    <xf numFmtId="0" fontId="29" fillId="0" borderId="93" xfId="5" applyBorder="1"/>
    <xf numFmtId="0" fontId="4" fillId="0" borderId="0" xfId="5" applyFont="1"/>
    <xf numFmtId="0" fontId="72" fillId="0" borderId="92" xfId="5" applyFont="1" applyBorder="1" applyAlignment="1">
      <alignment wrapText="1"/>
    </xf>
    <xf numFmtId="49" fontId="29" fillId="0" borderId="93" xfId="5" applyNumberFormat="1" applyBorder="1"/>
    <xf numFmtId="0" fontId="29" fillId="0" borderId="97" xfId="5" applyBorder="1"/>
    <xf numFmtId="0" fontId="29" fillId="0" borderId="10" xfId="5" applyBorder="1" applyAlignment="1">
      <alignment horizontal="center" vertical="center" wrapText="1"/>
    </xf>
    <xf numFmtId="0" fontId="29" fillId="0" borderId="10" xfId="5" applyBorder="1" applyAlignment="1">
      <alignment horizontal="right" vertical="center"/>
    </xf>
    <xf numFmtId="2" fontId="29" fillId="0" borderId="1" xfId="5" applyNumberFormat="1" applyBorder="1" applyAlignment="1">
      <alignment horizontal="center"/>
    </xf>
    <xf numFmtId="0" fontId="29" fillId="0" borderId="80" xfId="5" applyBorder="1"/>
    <xf numFmtId="0" fontId="29" fillId="0" borderId="103" xfId="5" applyBorder="1"/>
    <xf numFmtId="0" fontId="40" fillId="0" borderId="80" xfId="5" applyFont="1" applyBorder="1"/>
    <xf numFmtId="2" fontId="40" fillId="0" borderId="0" xfId="5" applyNumberFormat="1" applyFont="1" applyAlignment="1">
      <alignment horizontal="left"/>
    </xf>
    <xf numFmtId="0" fontId="40" fillId="0" borderId="0" xfId="5" applyFont="1"/>
    <xf numFmtId="14" fontId="29" fillId="0" borderId="0" xfId="5" applyNumberFormat="1"/>
    <xf numFmtId="0" fontId="29" fillId="0" borderId="108" xfId="5" applyBorder="1" applyAlignment="1">
      <alignment horizontal="center" vertical="center" wrapText="1"/>
    </xf>
    <xf numFmtId="0" fontId="29" fillId="0" borderId="46" xfId="5" applyBorder="1" applyAlignment="1">
      <alignment horizontal="center" vertical="center" wrapText="1"/>
    </xf>
    <xf numFmtId="0" fontId="38" fillId="0" borderId="0" xfId="5" applyFont="1"/>
    <xf numFmtId="0" fontId="29" fillId="0" borderId="28" xfId="5" applyBorder="1" applyAlignment="1">
      <alignment horizontal="center" vertical="center" wrapText="1"/>
    </xf>
    <xf numFmtId="0" fontId="72" fillId="0" borderId="80" xfId="5" applyFont="1" applyBorder="1"/>
    <xf numFmtId="0" fontId="72" fillId="0" borderId="86" xfId="5" applyFont="1" applyBorder="1"/>
    <xf numFmtId="0" fontId="29" fillId="0" borderId="87" xfId="5" applyBorder="1"/>
    <xf numFmtId="0" fontId="29" fillId="0" borderId="109" xfId="5" applyBorder="1"/>
    <xf numFmtId="0" fontId="72" fillId="0" borderId="0" xfId="5" applyFont="1"/>
    <xf numFmtId="0" fontId="27" fillId="2" borderId="0" xfId="2" applyFont="1" applyFill="1" applyAlignment="1">
      <alignment vertical="center"/>
    </xf>
    <xf numFmtId="0" fontId="69" fillId="0" borderId="0" xfId="5" applyFont="1"/>
    <xf numFmtId="0" fontId="37" fillId="2" borderId="0" xfId="2" applyFont="1" applyFill="1" applyAlignment="1">
      <alignment vertical="center"/>
    </xf>
    <xf numFmtId="0" fontId="26" fillId="0" borderId="0" xfId="6" applyFont="1" applyProtection="1">
      <protection locked="0"/>
    </xf>
    <xf numFmtId="0" fontId="0" fillId="0" borderId="0" xfId="0" applyProtection="1">
      <protection locked="0"/>
    </xf>
    <xf numFmtId="0" fontId="26" fillId="16" borderId="1" xfId="6" applyFont="1" applyFill="1" applyBorder="1" applyProtection="1">
      <protection locked="0"/>
    </xf>
    <xf numFmtId="0" fontId="26" fillId="16" borderId="1" xfId="6" applyFont="1" applyFill="1" applyBorder="1" applyAlignment="1" applyProtection="1">
      <alignment horizontal="center"/>
      <protection locked="0"/>
    </xf>
    <xf numFmtId="0" fontId="26" fillId="0" borderId="0" xfId="4" applyFont="1" applyAlignment="1">
      <alignment vertical="center" wrapText="1"/>
    </xf>
    <xf numFmtId="0" fontId="76" fillId="0" borderId="0" xfId="4" applyFont="1" applyAlignment="1">
      <alignment vertical="center" wrapText="1"/>
    </xf>
    <xf numFmtId="0" fontId="75" fillId="12" borderId="3" xfId="4" applyFont="1" applyFill="1" applyBorder="1" applyAlignment="1">
      <alignment horizontal="center" vertical="center" wrapText="1"/>
    </xf>
    <xf numFmtId="0" fontId="75" fillId="12" borderId="1" xfId="4" applyFont="1" applyFill="1" applyBorder="1" applyAlignment="1">
      <alignment horizontal="center" vertical="center" wrapText="1"/>
    </xf>
    <xf numFmtId="0" fontId="75" fillId="12" borderId="8" xfId="4" applyFont="1" applyFill="1" applyBorder="1" applyAlignment="1">
      <alignment horizontal="center" vertical="center" wrapText="1"/>
    </xf>
    <xf numFmtId="0" fontId="75" fillId="12" borderId="3" xfId="4" applyFont="1" applyFill="1" applyBorder="1" applyAlignment="1">
      <alignment horizontal="center" vertical="center"/>
    </xf>
    <xf numFmtId="0" fontId="75" fillId="12" borderId="1" xfId="4" applyFont="1" applyFill="1" applyBorder="1" applyAlignment="1">
      <alignment horizontal="center" vertical="center"/>
    </xf>
    <xf numFmtId="0" fontId="75" fillId="12" borderId="8" xfId="4" applyFont="1" applyFill="1" applyBorder="1" applyAlignment="1">
      <alignment horizontal="center" vertical="center"/>
    </xf>
    <xf numFmtId="0" fontId="77" fillId="0" borderId="0" xfId="4" applyFont="1"/>
    <xf numFmtId="0" fontId="75" fillId="12" borderId="5" xfId="4" applyFont="1" applyFill="1" applyBorder="1"/>
    <xf numFmtId="0" fontId="75" fillId="12" borderId="7" xfId="4" applyFont="1" applyFill="1" applyBorder="1"/>
    <xf numFmtId="0" fontId="61" fillId="12" borderId="5" xfId="4" applyFont="1" applyFill="1" applyBorder="1"/>
    <xf numFmtId="0" fontId="57" fillId="12" borderId="5" xfId="4" applyFont="1" applyFill="1" applyBorder="1"/>
    <xf numFmtId="0" fontId="26" fillId="0" borderId="0" xfId="4" applyFont="1"/>
    <xf numFmtId="0" fontId="57" fillId="12" borderId="7" xfId="4" applyFont="1" applyFill="1" applyBorder="1"/>
    <xf numFmtId="49" fontId="55" fillId="0" borderId="0" xfId="4" applyNumberFormat="1"/>
    <xf numFmtId="0" fontId="55" fillId="0" borderId="0" xfId="4" applyAlignment="1">
      <alignment horizontal="center" vertical="center"/>
    </xf>
    <xf numFmtId="0" fontId="16" fillId="0" borderId="0" xfId="3" applyFont="1" applyAlignment="1">
      <alignment horizontal="left"/>
    </xf>
    <xf numFmtId="4" fontId="12" fillId="0" borderId="0" xfId="3" applyNumberFormat="1" applyFont="1"/>
    <xf numFmtId="0" fontId="49" fillId="0" borderId="0" xfId="3" applyFont="1" applyAlignment="1">
      <alignment horizontal="left"/>
    </xf>
    <xf numFmtId="0" fontId="12" fillId="0" borderId="0" xfId="3" applyFont="1" applyAlignment="1">
      <alignment horizontal="left"/>
    </xf>
    <xf numFmtId="0" fontId="79" fillId="0" borderId="0" xfId="7" applyFont="1"/>
    <xf numFmtId="0" fontId="79" fillId="0" borderId="80" xfId="7" applyFont="1" applyBorder="1"/>
    <xf numFmtId="0" fontId="79" fillId="0" borderId="103" xfId="7" applyFont="1" applyBorder="1"/>
    <xf numFmtId="2" fontId="57" fillId="18" borderId="128" xfId="7" applyNumberFormat="1" applyFont="1" applyFill="1" applyBorder="1" applyAlignment="1">
      <alignment horizontal="center"/>
    </xf>
    <xf numFmtId="2" fontId="57" fillId="19" borderId="104" xfId="7" applyNumberFormat="1" applyFont="1" applyFill="1" applyBorder="1" applyAlignment="1">
      <alignment horizontal="center"/>
    </xf>
    <xf numFmtId="2" fontId="57" fillId="7" borderId="103" xfId="7" applyNumberFormat="1" applyFont="1" applyFill="1" applyBorder="1" applyAlignment="1">
      <alignment horizontal="center"/>
    </xf>
    <xf numFmtId="1" fontId="57" fillId="0" borderId="105" xfId="7" applyNumberFormat="1" applyFont="1" applyBorder="1" applyAlignment="1">
      <alignment horizontal="center"/>
    </xf>
    <xf numFmtId="1" fontId="57" fillId="18" borderId="67" xfId="7" applyNumberFormat="1" applyFont="1" applyFill="1" applyBorder="1" applyAlignment="1">
      <alignment horizontal="center"/>
    </xf>
    <xf numFmtId="1" fontId="57" fillId="19" borderId="104" xfId="7" applyNumberFormat="1" applyFont="1" applyFill="1" applyBorder="1" applyAlignment="1">
      <alignment horizontal="center"/>
    </xf>
    <xf numFmtId="1" fontId="57" fillId="0" borderId="103" xfId="7" applyNumberFormat="1" applyFont="1" applyBorder="1" applyAlignment="1">
      <alignment horizontal="center"/>
    </xf>
    <xf numFmtId="1" fontId="57" fillId="18" borderId="103" xfId="7" applyNumberFormat="1" applyFont="1" applyFill="1" applyBorder="1" applyAlignment="1">
      <alignment horizontal="center"/>
    </xf>
    <xf numFmtId="0" fontId="80" fillId="0" borderId="103" xfId="7" applyFont="1" applyBorder="1"/>
    <xf numFmtId="0" fontId="62" fillId="9" borderId="124" xfId="7" applyFont="1" applyFill="1" applyBorder="1"/>
    <xf numFmtId="0" fontId="62" fillId="9" borderId="41" xfId="7" applyFont="1" applyFill="1" applyBorder="1"/>
    <xf numFmtId="0" fontId="80" fillId="9" borderId="104" xfId="7" applyFont="1" applyFill="1" applyBorder="1"/>
    <xf numFmtId="0" fontId="57" fillId="18" borderId="128" xfId="7" applyFont="1" applyFill="1" applyBorder="1" applyAlignment="1">
      <alignment horizontal="center"/>
    </xf>
    <xf numFmtId="0" fontId="57" fillId="19" borderId="104" xfId="7" applyFont="1" applyFill="1" applyBorder="1" applyAlignment="1">
      <alignment horizontal="center"/>
    </xf>
    <xf numFmtId="0" fontId="79" fillId="0" borderId="80" xfId="7" applyFont="1" applyBorder="1" applyAlignment="1">
      <alignment horizontal="right"/>
    </xf>
    <xf numFmtId="0" fontId="79" fillId="0" borderId="0" xfId="7" applyFont="1" applyAlignment="1">
      <alignment horizontal="right"/>
    </xf>
    <xf numFmtId="0" fontId="57" fillId="0" borderId="103" xfId="7" applyFont="1" applyBorder="1"/>
    <xf numFmtId="0" fontId="80" fillId="9" borderId="105" xfId="7" applyFont="1" applyFill="1" applyBorder="1"/>
    <xf numFmtId="0" fontId="80" fillId="9" borderId="103" xfId="7" applyFont="1" applyFill="1" applyBorder="1"/>
    <xf numFmtId="0" fontId="57" fillId="18" borderId="67" xfId="7" applyFont="1" applyFill="1" applyBorder="1" applyAlignment="1">
      <alignment horizontal="center"/>
    </xf>
    <xf numFmtId="0" fontId="62" fillId="9" borderId="120" xfId="7" applyFont="1" applyFill="1" applyBorder="1"/>
    <xf numFmtId="0" fontId="62" fillId="9" borderId="132" xfId="7" applyFont="1" applyFill="1" applyBorder="1"/>
    <xf numFmtId="0" fontId="57" fillId="19" borderId="109" xfId="7" applyFont="1" applyFill="1" applyBorder="1" applyAlignment="1">
      <alignment horizontal="center"/>
    </xf>
    <xf numFmtId="0" fontId="83" fillId="0" borderId="118" xfId="7" applyFont="1" applyBorder="1" applyAlignment="1">
      <alignment horizontal="left"/>
    </xf>
    <xf numFmtId="0" fontId="83" fillId="0" borderId="100" xfId="7" applyFont="1" applyBorder="1" applyAlignment="1">
      <alignment horizontal="left"/>
    </xf>
    <xf numFmtId="0" fontId="84" fillId="0" borderId="100" xfId="7" applyFont="1" applyBorder="1" applyAlignment="1">
      <alignment horizontal="left"/>
    </xf>
    <xf numFmtId="0" fontId="84" fillId="0" borderId="101" xfId="7" applyFont="1" applyBorder="1" applyAlignment="1">
      <alignment horizontal="left"/>
    </xf>
    <xf numFmtId="0" fontId="84" fillId="0" borderId="0" xfId="7" applyFont="1" applyAlignment="1">
      <alignment horizontal="left"/>
    </xf>
    <xf numFmtId="0" fontId="84" fillId="0" borderId="0" xfId="7" applyFont="1"/>
    <xf numFmtId="0" fontId="62" fillId="0" borderId="80" xfId="7" applyFont="1" applyBorder="1" applyAlignment="1">
      <alignment vertical="center"/>
    </xf>
    <xf numFmtId="0" fontId="61" fillId="20" borderId="138" xfId="7" applyFont="1" applyFill="1" applyBorder="1"/>
    <xf numFmtId="176" fontId="84" fillId="0" borderId="139" xfId="7" applyNumberFormat="1" applyFont="1" applyBorder="1" applyAlignment="1">
      <alignment horizontal="center" wrapText="1"/>
    </xf>
    <xf numFmtId="0" fontId="84" fillId="0" borderId="80" xfId="7" applyFont="1" applyBorder="1" applyAlignment="1">
      <alignment horizontal="left"/>
    </xf>
    <xf numFmtId="0" fontId="79" fillId="0" borderId="103" xfId="7" applyFont="1" applyBorder="1" applyAlignment="1">
      <alignment horizontal="left"/>
    </xf>
    <xf numFmtId="0" fontId="79" fillId="0" borderId="0" xfId="7" applyFont="1" applyAlignment="1">
      <alignment horizontal="left"/>
    </xf>
    <xf numFmtId="0" fontId="62" fillId="0" borderId="80" xfId="7" applyFont="1" applyBorder="1" applyAlignment="1">
      <alignment wrapText="1" shrinkToFit="1"/>
    </xf>
    <xf numFmtId="0" fontId="61" fillId="20" borderId="141" xfId="7" applyFont="1" applyFill="1" applyBorder="1"/>
    <xf numFmtId="176" fontId="84" fillId="0" borderId="139" xfId="7" applyNumberFormat="1" applyFont="1" applyBorder="1" applyAlignment="1">
      <alignment horizontal="center"/>
    </xf>
    <xf numFmtId="176" fontId="86" fillId="0" borderId="139" xfId="7" applyNumberFormat="1" applyFont="1" applyBorder="1" applyAlignment="1">
      <alignment horizontal="left"/>
    </xf>
    <xf numFmtId="4" fontId="62" fillId="0" borderId="128" xfId="7" applyNumberFormat="1" applyFont="1" applyBorder="1" applyAlignment="1">
      <alignment horizontal="right"/>
    </xf>
    <xf numFmtId="0" fontId="85" fillId="0" borderId="80" xfId="7" applyFont="1" applyBorder="1"/>
    <xf numFmtId="0" fontId="61" fillId="20" borderId="143" xfId="7" applyFont="1" applyFill="1" applyBorder="1"/>
    <xf numFmtId="176" fontId="84" fillId="0" borderId="73" xfId="7" applyNumberFormat="1" applyFont="1" applyBorder="1"/>
    <xf numFmtId="176" fontId="79" fillId="0" borderId="73" xfId="7" applyNumberFormat="1" applyFont="1" applyBorder="1"/>
    <xf numFmtId="176" fontId="84" fillId="0" borderId="144" xfId="7" applyNumberFormat="1" applyFont="1" applyBorder="1"/>
    <xf numFmtId="0" fontId="83" fillId="0" borderId="17" xfId="7" applyFont="1" applyBorder="1" applyAlignment="1">
      <alignment horizontal="left"/>
    </xf>
    <xf numFmtId="4" fontId="62" fillId="0" borderId="17" xfId="7" applyNumberFormat="1" applyFont="1" applyBorder="1" applyAlignment="1">
      <alignment horizontal="right"/>
    </xf>
    <xf numFmtId="164" fontId="79" fillId="0" borderId="80" xfId="7" applyNumberFormat="1" applyFont="1" applyBorder="1"/>
    <xf numFmtId="164" fontId="79" fillId="0" borderId="0" xfId="7" applyNumberFormat="1" applyFont="1"/>
    <xf numFmtId="3" fontId="79" fillId="0" borderId="139" xfId="7" applyNumberFormat="1" applyFont="1" applyBorder="1"/>
    <xf numFmtId="175" fontId="84" fillId="0" borderId="69" xfId="7" applyNumberFormat="1" applyFont="1" applyBorder="1"/>
    <xf numFmtId="176" fontId="79" fillId="0" borderId="69" xfId="7" applyNumberFormat="1" applyFont="1" applyBorder="1" applyAlignment="1">
      <alignment horizontal="center" vertical="center" wrapText="1"/>
    </xf>
    <xf numFmtId="4" fontId="85" fillId="0" borderId="71" xfId="7" applyNumberFormat="1" applyFont="1" applyBorder="1"/>
    <xf numFmtId="0" fontId="83" fillId="0" borderId="41" xfId="7" applyFont="1" applyBorder="1" applyAlignment="1">
      <alignment horizontal="left"/>
    </xf>
    <xf numFmtId="0" fontId="79" fillId="0" borderId="41" xfId="7" applyFont="1" applyBorder="1" applyAlignment="1">
      <alignment horizontal="left"/>
    </xf>
    <xf numFmtId="0" fontId="62" fillId="0" borderId="41" xfId="7" applyFont="1" applyBorder="1" applyAlignment="1">
      <alignment horizontal="right"/>
    </xf>
    <xf numFmtId="0" fontId="79" fillId="0" borderId="80" xfId="7" applyFont="1" applyBorder="1" applyAlignment="1">
      <alignment horizontal="left"/>
    </xf>
    <xf numFmtId="175" fontId="84" fillId="0" borderId="139" xfId="7" applyNumberFormat="1" applyFont="1" applyBorder="1"/>
    <xf numFmtId="176" fontId="79" fillId="0" borderId="139" xfId="7" applyNumberFormat="1" applyFont="1" applyBorder="1" applyAlignment="1">
      <alignment horizontal="center" vertical="center" wrapText="1"/>
    </xf>
    <xf numFmtId="4" fontId="85" fillId="0" borderId="128" xfId="7" applyNumberFormat="1" applyFont="1" applyBorder="1"/>
    <xf numFmtId="0" fontId="83" fillId="0" borderId="121" xfId="7" applyFont="1" applyBorder="1" applyAlignment="1">
      <alignment horizontal="left"/>
    </xf>
    <xf numFmtId="0" fontId="84" fillId="0" borderId="17" xfId="7" applyFont="1" applyBorder="1" applyAlignment="1">
      <alignment horizontal="left"/>
    </xf>
    <xf numFmtId="0" fontId="79" fillId="0" borderId="105" xfId="7" applyFont="1" applyBorder="1" applyAlignment="1">
      <alignment horizontal="left"/>
    </xf>
    <xf numFmtId="0" fontId="84" fillId="0" borderId="103" xfId="7" applyFont="1" applyBorder="1" applyAlignment="1">
      <alignment horizontal="left"/>
    </xf>
    <xf numFmtId="0" fontId="84" fillId="0" borderId="124" xfId="7" applyFont="1" applyBorder="1" applyAlignment="1">
      <alignment horizontal="left"/>
    </xf>
    <xf numFmtId="0" fontId="84" fillId="0" borderId="41" xfId="7" applyFont="1" applyBorder="1" applyAlignment="1">
      <alignment horizontal="left"/>
    </xf>
    <xf numFmtId="0" fontId="79" fillId="0" borderId="104" xfId="7" applyFont="1" applyBorder="1" applyAlignment="1">
      <alignment horizontal="left"/>
    </xf>
    <xf numFmtId="0" fontId="79" fillId="0" borderId="17" xfId="7" applyFont="1" applyBorder="1" applyAlignment="1">
      <alignment horizontal="left"/>
    </xf>
    <xf numFmtId="4" fontId="79" fillId="0" borderId="139" xfId="7" applyNumberFormat="1" applyFont="1" applyBorder="1" applyAlignment="1">
      <alignment horizontal="right" vertical="center"/>
    </xf>
    <xf numFmtId="3" fontId="84" fillId="0" borderId="139" xfId="7" applyNumberFormat="1" applyFont="1" applyBorder="1" applyAlignment="1">
      <alignment horizontal="right" vertical="center"/>
    </xf>
    <xf numFmtId="4" fontId="85" fillId="0" borderId="128" xfId="7" applyNumberFormat="1" applyFont="1" applyBorder="1" applyAlignment="1">
      <alignment horizontal="right" vertical="center"/>
    </xf>
    <xf numFmtId="0" fontId="84" fillId="0" borderId="104" xfId="7" applyFont="1" applyBorder="1" applyAlignment="1">
      <alignment horizontal="left"/>
    </xf>
    <xf numFmtId="1" fontId="79" fillId="0" borderId="139" xfId="7" applyNumberFormat="1" applyFont="1" applyBorder="1"/>
    <xf numFmtId="0" fontId="89" fillId="22" borderId="149" xfId="7" applyFont="1" applyFill="1" applyBorder="1" applyAlignment="1">
      <alignment horizontal="left"/>
    </xf>
    <xf numFmtId="0" fontId="89" fillId="22" borderId="150" xfId="7" applyFont="1" applyFill="1" applyBorder="1" applyAlignment="1">
      <alignment horizontal="right"/>
    </xf>
    <xf numFmtId="0" fontId="89" fillId="22" borderId="151" xfId="7" applyFont="1" applyFill="1" applyBorder="1" applyAlignment="1">
      <alignment horizontal="right"/>
    </xf>
    <xf numFmtId="0" fontId="88" fillId="22" borderId="152" xfId="7" applyFont="1" applyFill="1" applyBorder="1" applyAlignment="1">
      <alignment horizontal="center" vertical="center"/>
    </xf>
    <xf numFmtId="0" fontId="89" fillId="22" borderId="155" xfId="7" applyFont="1" applyFill="1" applyBorder="1"/>
    <xf numFmtId="0" fontId="87" fillId="5" borderId="28" xfId="7" applyFont="1" applyFill="1" applyBorder="1" applyAlignment="1">
      <alignment horizontal="center"/>
    </xf>
    <xf numFmtId="4" fontId="83" fillId="7" borderId="156" xfId="7" applyNumberFormat="1" applyFont="1" applyFill="1" applyBorder="1" applyAlignment="1">
      <alignment horizontal="right"/>
    </xf>
    <xf numFmtId="3" fontId="91" fillId="22" borderId="157" xfId="7" applyNumberFormat="1" applyFont="1" applyFill="1" applyBorder="1" applyAlignment="1">
      <alignment horizontal="center" vertical="center"/>
    </xf>
    <xf numFmtId="3" fontId="68" fillId="5" borderId="158" xfId="7" applyNumberFormat="1" applyFont="1" applyFill="1" applyBorder="1" applyAlignment="1">
      <alignment horizontal="right" vertical="center"/>
    </xf>
    <xf numFmtId="4" fontId="83" fillId="7" borderId="158" xfId="7" applyNumberFormat="1" applyFont="1" applyFill="1" applyBorder="1" applyAlignment="1">
      <alignment horizontal="right"/>
    </xf>
    <xf numFmtId="3" fontId="68" fillId="23" borderId="158" xfId="7" applyNumberFormat="1" applyFont="1" applyFill="1" applyBorder="1" applyAlignment="1">
      <alignment horizontal="right" vertical="center"/>
    </xf>
    <xf numFmtId="0" fontId="68" fillId="23" borderId="158" xfId="7" applyFont="1" applyFill="1" applyBorder="1"/>
    <xf numFmtId="3" fontId="83" fillId="23" borderId="158" xfId="7" applyNumberFormat="1" applyFont="1" applyFill="1" applyBorder="1" applyAlignment="1">
      <alignment horizontal="right" vertical="center"/>
    </xf>
    <xf numFmtId="0" fontId="68" fillId="23" borderId="159" xfId="7" applyFont="1" applyFill="1" applyBorder="1"/>
    <xf numFmtId="0" fontId="83" fillId="0" borderId="121" xfId="7" applyFont="1" applyBorder="1"/>
    <xf numFmtId="0" fontId="83" fillId="0" borderId="17" xfId="7" applyFont="1" applyBorder="1"/>
    <xf numFmtId="0" fontId="89" fillId="22" borderId="160" xfId="7" applyFont="1" applyFill="1" applyBorder="1"/>
    <xf numFmtId="0" fontId="87" fillId="5" borderId="29" xfId="7" applyFont="1" applyFill="1" applyBorder="1" applyAlignment="1">
      <alignment horizontal="center"/>
    </xf>
    <xf numFmtId="4" fontId="83" fillId="7" borderId="70" xfId="7" applyNumberFormat="1" applyFont="1" applyFill="1" applyBorder="1" applyAlignment="1">
      <alignment horizontal="right"/>
    </xf>
    <xf numFmtId="177" fontId="68" fillId="0" borderId="41" xfId="7" applyNumberFormat="1" applyFont="1" applyBorder="1"/>
    <xf numFmtId="177" fontId="92" fillId="0" borderId="104" xfId="7" applyNumberFormat="1" applyFont="1" applyBorder="1"/>
    <xf numFmtId="4" fontId="79" fillId="0" borderId="139" xfId="7" applyNumberFormat="1" applyFont="1" applyBorder="1"/>
    <xf numFmtId="176" fontId="84" fillId="0" borderId="139" xfId="7" applyNumberFormat="1" applyFont="1" applyBorder="1"/>
    <xf numFmtId="4" fontId="85" fillId="0" borderId="139" xfId="7" applyNumberFormat="1" applyFont="1" applyBorder="1"/>
    <xf numFmtId="0" fontId="79" fillId="0" borderId="121" xfId="7" applyFont="1" applyBorder="1"/>
    <xf numFmtId="4" fontId="83" fillId="7" borderId="159" xfId="7" applyNumberFormat="1" applyFont="1" applyFill="1" applyBorder="1" applyAlignment="1">
      <alignment horizontal="right"/>
    </xf>
    <xf numFmtId="0" fontId="93" fillId="23" borderId="68" xfId="7" applyFont="1" applyFill="1" applyBorder="1"/>
    <xf numFmtId="0" fontId="93" fillId="23" borderId="69" xfId="7" applyFont="1" applyFill="1" applyBorder="1"/>
    <xf numFmtId="0" fontId="83" fillId="0" borderId="80" xfId="7" applyFont="1" applyBorder="1" applyAlignment="1">
      <alignment horizontal="left"/>
    </xf>
    <xf numFmtId="0" fontId="83" fillId="0" borderId="0" xfId="7" applyFont="1" applyAlignment="1">
      <alignment horizontal="left"/>
    </xf>
    <xf numFmtId="0" fontId="84" fillId="0" borderId="145" xfId="7" applyFont="1" applyBorder="1"/>
    <xf numFmtId="0" fontId="84" fillId="0" borderId="139" xfId="7" applyFont="1" applyBorder="1" applyAlignment="1">
      <alignment horizontal="center"/>
    </xf>
    <xf numFmtId="3" fontId="83" fillId="0" borderId="163" xfId="7" applyNumberFormat="1" applyFont="1" applyBorder="1" applyAlignment="1">
      <alignment horizontal="left" vertical="center"/>
    </xf>
    <xf numFmtId="3" fontId="62" fillId="0" borderId="27" xfId="7" applyNumberFormat="1" applyFont="1" applyBorder="1" applyAlignment="1">
      <alignment horizontal="center" vertical="center"/>
    </xf>
    <xf numFmtId="0" fontId="84" fillId="20" borderId="69" xfId="7" applyFont="1" applyFill="1" applyBorder="1"/>
    <xf numFmtId="4" fontId="85" fillId="20" borderId="139" xfId="7" applyNumberFormat="1" applyFont="1" applyFill="1" applyBorder="1"/>
    <xf numFmtId="0" fontId="68" fillId="20" borderId="69" xfId="7" applyFont="1" applyFill="1" applyBorder="1"/>
    <xf numFmtId="0" fontId="89" fillId="22" borderId="164" xfId="7" applyFont="1" applyFill="1" applyBorder="1"/>
    <xf numFmtId="0" fontId="87" fillId="5" borderId="165" xfId="7" applyFont="1" applyFill="1" applyBorder="1" applyAlignment="1">
      <alignment horizontal="center"/>
    </xf>
    <xf numFmtId="4" fontId="83" fillId="7" borderId="166" xfId="7" applyNumberFormat="1" applyFont="1" applyFill="1" applyBorder="1" applyAlignment="1">
      <alignment horizontal="right"/>
    </xf>
    <xf numFmtId="0" fontId="68" fillId="0" borderId="69" xfId="7" applyFont="1" applyBorder="1"/>
    <xf numFmtId="4" fontId="62" fillId="0" borderId="69" xfId="7" applyNumberFormat="1" applyFont="1" applyBorder="1"/>
    <xf numFmtId="0" fontId="62" fillId="0" borderId="0" xfId="7" applyFont="1" applyAlignment="1">
      <alignment horizontal="left"/>
    </xf>
    <xf numFmtId="3" fontId="79" fillId="0" borderId="163" xfId="7" applyNumberFormat="1" applyFont="1" applyBorder="1" applyAlignment="1">
      <alignment horizontal="left" vertical="center"/>
    </xf>
    <xf numFmtId="3" fontId="79" fillId="0" borderId="27" xfId="7" applyNumberFormat="1" applyFont="1" applyBorder="1" applyAlignment="1">
      <alignment horizontal="center" vertical="center"/>
    </xf>
    <xf numFmtId="0" fontId="94" fillId="22" borderId="149" xfId="7" applyFont="1" applyFill="1" applyBorder="1" applyAlignment="1">
      <alignment horizontal="left"/>
    </xf>
    <xf numFmtId="0" fontId="94" fillId="22" borderId="150" xfId="7" applyFont="1" applyFill="1" applyBorder="1" applyAlignment="1">
      <alignment horizontal="center"/>
    </xf>
    <xf numFmtId="0" fontId="94" fillId="22" borderId="151" xfId="7" applyFont="1" applyFill="1" applyBorder="1" applyAlignment="1">
      <alignment horizontal="right"/>
    </xf>
    <xf numFmtId="0" fontId="79" fillId="0" borderId="139" xfId="7" applyFont="1" applyBorder="1"/>
    <xf numFmtId="0" fontId="84" fillId="0" borderId="139" xfId="7" applyFont="1" applyBorder="1"/>
    <xf numFmtId="0" fontId="94" fillId="22" borderId="155" xfId="7" applyFont="1" applyFill="1" applyBorder="1" applyAlignment="1">
      <alignment horizontal="left"/>
    </xf>
    <xf numFmtId="0" fontId="68" fillId="5" borderId="28" xfId="7" applyFont="1" applyFill="1" applyBorder="1" applyAlignment="1">
      <alignment horizontal="center"/>
    </xf>
    <xf numFmtId="0" fontId="94" fillId="22" borderId="160" xfId="7" applyFont="1" applyFill="1" applyBorder="1" applyAlignment="1">
      <alignment horizontal="left"/>
    </xf>
    <xf numFmtId="0" fontId="68" fillId="5" borderId="29" xfId="7" applyFont="1" applyFill="1" applyBorder="1" applyAlignment="1">
      <alignment horizontal="center"/>
    </xf>
    <xf numFmtId="0" fontId="84" fillId="0" borderId="86" xfId="7" applyFont="1" applyBorder="1" applyAlignment="1">
      <alignment horizontal="left"/>
    </xf>
    <xf numFmtId="0" fontId="93" fillId="23" borderId="145" xfId="7" applyFont="1" applyFill="1" applyBorder="1"/>
    <xf numFmtId="0" fontId="62" fillId="0" borderId="139" xfId="7" applyFont="1" applyBorder="1"/>
    <xf numFmtId="0" fontId="62" fillId="0" borderId="139" xfId="7" applyFont="1" applyBorder="1" applyAlignment="1">
      <alignment horizontal="right" wrapText="1"/>
    </xf>
    <xf numFmtId="0" fontId="84" fillId="0" borderId="128" xfId="7" applyFont="1" applyBorder="1"/>
    <xf numFmtId="0" fontId="79" fillId="0" borderId="100" xfId="7" applyFont="1" applyBorder="1" applyAlignment="1">
      <alignment horizontal="left"/>
    </xf>
    <xf numFmtId="0" fontId="79" fillId="0" borderId="101" xfId="7" applyFont="1" applyBorder="1" applyAlignment="1">
      <alignment horizontal="left"/>
    </xf>
    <xf numFmtId="0" fontId="94" fillId="22" borderId="167" xfId="7" applyFont="1" applyFill="1" applyBorder="1" applyAlignment="1">
      <alignment horizontal="left"/>
    </xf>
    <xf numFmtId="0" fontId="68" fillId="5" borderId="108" xfId="7" applyFont="1" applyFill="1" applyBorder="1" applyAlignment="1">
      <alignment horizontal="center"/>
    </xf>
    <xf numFmtId="4" fontId="83" fillId="7" borderId="168" xfId="7" applyNumberFormat="1" applyFont="1" applyFill="1" applyBorder="1" applyAlignment="1">
      <alignment horizontal="right"/>
    </xf>
    <xf numFmtId="0" fontId="84" fillId="0" borderId="68" xfId="7" applyFont="1" applyBorder="1"/>
    <xf numFmtId="0" fontId="84" fillId="0" borderId="69" xfId="7" applyFont="1" applyBorder="1"/>
    <xf numFmtId="0" fontId="79" fillId="0" borderId="139" xfId="7" applyFont="1" applyBorder="1" applyAlignment="1">
      <alignment horizontal="center" vertical="center" wrapText="1"/>
    </xf>
    <xf numFmtId="3" fontId="91" fillId="22" borderId="169" xfId="7" applyNumberFormat="1" applyFont="1" applyFill="1" applyBorder="1" applyAlignment="1">
      <alignment horizontal="center" vertical="center"/>
    </xf>
    <xf numFmtId="3" fontId="68" fillId="5" borderId="170" xfId="7" applyNumberFormat="1" applyFont="1" applyFill="1" applyBorder="1" applyAlignment="1">
      <alignment horizontal="right" vertical="center"/>
    </xf>
    <xf numFmtId="4" fontId="83" fillId="7" borderId="170" xfId="7" applyNumberFormat="1" applyFont="1" applyFill="1" applyBorder="1" applyAlignment="1">
      <alignment horizontal="right"/>
    </xf>
    <xf numFmtId="4" fontId="83" fillId="7" borderId="171" xfId="7" applyNumberFormat="1" applyFont="1" applyFill="1" applyBorder="1" applyAlignment="1">
      <alignment horizontal="right"/>
    </xf>
    <xf numFmtId="0" fontId="93" fillId="0" borderId="69" xfId="7" applyFont="1" applyBorder="1"/>
    <xf numFmtId="0" fontId="94" fillId="22" borderId="164" xfId="7" applyFont="1" applyFill="1" applyBorder="1" applyAlignment="1">
      <alignment horizontal="left" vertical="top"/>
    </xf>
    <xf numFmtId="0" fontId="87" fillId="5" borderId="165" xfId="7" applyFont="1" applyFill="1" applyBorder="1" applyAlignment="1">
      <alignment horizontal="center" vertical="top"/>
    </xf>
    <xf numFmtId="4" fontId="83" fillId="7" borderId="166" xfId="7" applyNumberFormat="1" applyFont="1" applyFill="1" applyBorder="1" applyAlignment="1">
      <alignment horizontal="right" vertical="top"/>
    </xf>
    <xf numFmtId="0" fontId="87" fillId="0" borderId="100" xfId="7" applyFont="1" applyBorder="1" applyAlignment="1">
      <alignment horizontal="left"/>
    </xf>
    <xf numFmtId="0" fontId="68" fillId="0" borderId="100" xfId="7" applyFont="1" applyBorder="1" applyAlignment="1">
      <alignment horizontal="center"/>
    </xf>
    <xf numFmtId="4" fontId="83" fillId="0" borderId="100" xfId="7" applyNumberFormat="1" applyFont="1" applyBorder="1" applyAlignment="1">
      <alignment horizontal="right"/>
    </xf>
    <xf numFmtId="0" fontId="68" fillId="0" borderId="139" xfId="7" applyFont="1" applyBorder="1"/>
    <xf numFmtId="0" fontId="87" fillId="0" borderId="128" xfId="7" applyFont="1" applyBorder="1"/>
    <xf numFmtId="0" fontId="87" fillId="0" borderId="80" xfId="7" applyFont="1" applyBorder="1" applyAlignment="1">
      <alignment horizontal="left"/>
    </xf>
    <xf numFmtId="0" fontId="87" fillId="0" borderId="0" xfId="7" applyFont="1" applyAlignment="1">
      <alignment horizontal="left"/>
    </xf>
    <xf numFmtId="0" fontId="87" fillId="0" borderId="103" xfId="7" applyFont="1" applyBorder="1" applyAlignment="1">
      <alignment horizontal="left"/>
    </xf>
    <xf numFmtId="0" fontId="87" fillId="0" borderId="0" xfId="7" applyFont="1" applyAlignment="1">
      <alignment horizontal="left" vertical="center"/>
    </xf>
    <xf numFmtId="0" fontId="83" fillId="23" borderId="167" xfId="7" applyFont="1" applyFill="1" applyBorder="1" applyAlignment="1">
      <alignment horizontal="center" vertical="center"/>
    </xf>
    <xf numFmtId="0" fontId="83" fillId="23" borderId="108" xfId="7" applyFont="1" applyFill="1" applyBorder="1" applyAlignment="1">
      <alignment horizontal="center" vertical="center"/>
    </xf>
    <xf numFmtId="0" fontId="83" fillId="23" borderId="177" xfId="7" applyFont="1" applyFill="1" applyBorder="1" applyAlignment="1">
      <alignment horizontal="center" vertical="center"/>
    </xf>
    <xf numFmtId="0" fontId="87" fillId="0" borderId="0" xfId="7" applyFont="1"/>
    <xf numFmtId="0" fontId="86" fillId="0" borderId="0" xfId="7" applyFont="1" applyAlignment="1">
      <alignment vertical="center" wrapText="1"/>
    </xf>
    <xf numFmtId="0" fontId="79" fillId="0" borderId="139" xfId="7" applyFont="1" applyBorder="1" applyAlignment="1">
      <alignment horizontal="right" vertical="center"/>
    </xf>
    <xf numFmtId="4" fontId="85" fillId="0" borderId="139" xfId="7" applyNumberFormat="1" applyFont="1" applyBorder="1" applyAlignment="1">
      <alignment horizontal="right" vertical="center"/>
    </xf>
    <xf numFmtId="0" fontId="84" fillId="0" borderId="0" xfId="7" applyFont="1" applyAlignment="1">
      <alignment horizontal="left" vertical="center"/>
    </xf>
    <xf numFmtId="0" fontId="83" fillId="5" borderId="179" xfId="7" applyFont="1" applyFill="1" applyBorder="1" applyAlignment="1">
      <alignment horizontal="left" vertical="center"/>
    </xf>
    <xf numFmtId="4" fontId="96" fillId="0" borderId="0" xfId="7" applyNumberFormat="1" applyFont="1" applyAlignment="1">
      <alignment vertical="center"/>
    </xf>
    <xf numFmtId="0" fontId="83" fillId="5" borderId="160" xfId="7" applyFont="1" applyFill="1" applyBorder="1" applyAlignment="1">
      <alignment horizontal="left" vertical="center"/>
    </xf>
    <xf numFmtId="4" fontId="97" fillId="0" borderId="0" xfId="7" applyNumberFormat="1" applyFont="1" applyAlignment="1">
      <alignment vertical="center"/>
    </xf>
    <xf numFmtId="0" fontId="84" fillId="0" borderId="87" xfId="7" applyFont="1" applyBorder="1" applyAlignment="1">
      <alignment horizontal="left"/>
    </xf>
    <xf numFmtId="0" fontId="84" fillId="0" borderId="109" xfId="7" applyFont="1" applyBorder="1" applyAlignment="1">
      <alignment horizontal="left"/>
    </xf>
    <xf numFmtId="0" fontId="83" fillId="7" borderId="160" xfId="7" applyFont="1" applyFill="1" applyBorder="1" applyAlignment="1">
      <alignment horizontal="left" vertical="center"/>
    </xf>
    <xf numFmtId="4" fontId="84" fillId="0" borderId="139" xfId="7" applyNumberFormat="1" applyFont="1" applyBorder="1"/>
    <xf numFmtId="0" fontId="83" fillId="9" borderId="160" xfId="7" applyFont="1" applyFill="1" applyBorder="1" applyAlignment="1">
      <alignment horizontal="left" vertical="center"/>
    </xf>
    <xf numFmtId="0" fontId="68" fillId="0" borderId="139" xfId="7" applyFont="1" applyBorder="1" applyAlignment="1">
      <alignment vertical="center" wrapText="1"/>
    </xf>
    <xf numFmtId="0" fontId="62" fillId="0" borderId="80" xfId="7" applyFont="1" applyBorder="1"/>
    <xf numFmtId="0" fontId="62" fillId="0" borderId="0" xfId="7" applyFont="1"/>
    <xf numFmtId="0" fontId="62" fillId="0" borderId="103" xfId="7" applyFont="1" applyBorder="1"/>
    <xf numFmtId="0" fontId="83" fillId="9" borderId="164" xfId="7" applyFont="1" applyFill="1" applyBorder="1" applyAlignment="1">
      <alignment horizontal="left" vertical="center"/>
    </xf>
    <xf numFmtId="4" fontId="84" fillId="0" borderId="27" xfId="7" applyNumberFormat="1" applyFont="1" applyBorder="1"/>
    <xf numFmtId="0" fontId="84" fillId="0" borderId="103" xfId="7" applyFont="1" applyBorder="1"/>
    <xf numFmtId="0" fontId="84" fillId="0" borderId="0" xfId="7" applyFont="1" applyAlignment="1">
      <alignment horizontal="center"/>
    </xf>
    <xf numFmtId="0" fontId="84" fillId="0" borderId="109" xfId="7" applyFont="1" applyBorder="1" applyAlignment="1">
      <alignment horizontal="center"/>
    </xf>
    <xf numFmtId="0" fontId="79" fillId="0" borderId="69" xfId="7" applyFont="1" applyBorder="1" applyAlignment="1">
      <alignment horizontal="center" vertical="center"/>
    </xf>
    <xf numFmtId="0" fontId="79" fillId="0" borderId="71" xfId="7" applyFont="1" applyBorder="1" applyAlignment="1">
      <alignment horizontal="center" vertical="center"/>
    </xf>
    <xf numFmtId="0" fontId="79" fillId="0" borderId="27" xfId="7" applyFont="1" applyBorder="1" applyAlignment="1">
      <alignment horizontal="center"/>
    </xf>
    <xf numFmtId="0" fontId="79" fillId="0" borderId="27" xfId="7" applyFont="1" applyBorder="1" applyAlignment="1">
      <alignment horizontal="right"/>
    </xf>
    <xf numFmtId="0" fontId="62" fillId="0" borderId="128" xfId="7" applyFont="1" applyBorder="1" applyAlignment="1">
      <alignment horizontal="right"/>
    </xf>
    <xf numFmtId="0" fontId="62" fillId="0" borderId="0" xfId="7" applyFont="1" applyAlignment="1">
      <alignment horizontal="right"/>
    </xf>
    <xf numFmtId="0" fontId="98" fillId="23" borderId="192" xfId="7" applyFont="1" applyFill="1" applyBorder="1" applyAlignment="1">
      <alignment vertical="center"/>
    </xf>
    <xf numFmtId="0" fontId="99" fillId="23" borderId="100" xfId="7" applyFont="1" applyFill="1" applyBorder="1" applyAlignment="1">
      <alignment vertical="center" shrinkToFit="1"/>
    </xf>
    <xf numFmtId="0" fontId="99" fillId="0" borderId="80" xfId="7" applyFont="1" applyBorder="1" applyAlignment="1">
      <alignment vertical="center" shrinkToFit="1"/>
    </xf>
    <xf numFmtId="0" fontId="84" fillId="0" borderId="69" xfId="7" applyFont="1" applyBorder="1" applyAlignment="1">
      <alignment horizontal="left" vertical="center"/>
    </xf>
    <xf numFmtId="0" fontId="84" fillId="0" borderId="71" xfId="7" applyFont="1" applyBorder="1" applyAlignment="1">
      <alignment horizontal="center" vertical="center"/>
    </xf>
    <xf numFmtId="0" fontId="101" fillId="0" borderId="80" xfId="7" applyFont="1" applyBorder="1" applyAlignment="1">
      <alignment vertical="center"/>
    </xf>
    <xf numFmtId="0" fontId="102" fillId="0" borderId="139" xfId="7" applyFont="1" applyBorder="1" applyAlignment="1">
      <alignment horizontal="left" vertical="center" wrapText="1"/>
    </xf>
    <xf numFmtId="0" fontId="102" fillId="0" borderId="68" xfId="7" applyFont="1" applyBorder="1" applyAlignment="1">
      <alignment horizontal="left" vertical="center" wrapText="1"/>
    </xf>
    <xf numFmtId="0" fontId="102" fillId="0" borderId="69" xfId="7" applyFont="1" applyBorder="1" applyAlignment="1">
      <alignment horizontal="left" vertical="center" wrapText="1"/>
    </xf>
    <xf numFmtId="0" fontId="103" fillId="0" borderId="69" xfId="7" applyFont="1" applyBorder="1" applyAlignment="1">
      <alignment horizontal="left"/>
    </xf>
    <xf numFmtId="0" fontId="103" fillId="0" borderId="71" xfId="7" applyFont="1" applyBorder="1" applyAlignment="1">
      <alignment horizontal="left"/>
    </xf>
    <xf numFmtId="4" fontId="85" fillId="0" borderId="27" xfId="7" applyNumberFormat="1" applyFont="1" applyBorder="1"/>
    <xf numFmtId="0" fontId="104" fillId="0" borderId="68" xfId="7" applyFont="1" applyBorder="1" applyAlignment="1">
      <alignment vertical="center"/>
    </xf>
    <xf numFmtId="0" fontId="101" fillId="0" borderId="69" xfId="7" applyFont="1" applyBorder="1" applyAlignment="1">
      <alignment vertical="center"/>
    </xf>
    <xf numFmtId="0" fontId="101" fillId="0" borderId="69" xfId="7" applyFont="1" applyBorder="1" applyAlignment="1">
      <alignment horizontal="center" vertical="center"/>
    </xf>
    <xf numFmtId="1" fontId="101" fillId="0" borderId="69" xfId="7" applyNumberFormat="1" applyFont="1" applyBorder="1" applyAlignment="1">
      <alignment horizontal="right" vertical="center"/>
    </xf>
    <xf numFmtId="1" fontId="101" fillId="0" borderId="71" xfId="7" applyNumberFormat="1" applyFont="1" applyBorder="1" applyAlignment="1">
      <alignment horizontal="right" vertical="center"/>
    </xf>
    <xf numFmtId="0" fontId="85" fillId="0" borderId="198" xfId="7" applyFont="1" applyBorder="1" applyAlignment="1">
      <alignment horizontal="center"/>
    </xf>
    <xf numFmtId="0" fontId="104" fillId="0" borderId="69" xfId="7" applyFont="1" applyBorder="1" applyAlignment="1">
      <alignment vertical="center"/>
    </xf>
    <xf numFmtId="0" fontId="85" fillId="0" borderId="200" xfId="7" applyFont="1" applyBorder="1" applyAlignment="1">
      <alignment horizontal="center"/>
    </xf>
    <xf numFmtId="0" fontId="105" fillId="0" borderId="80" xfId="7" applyFont="1" applyBorder="1" applyAlignment="1">
      <alignment vertical="center"/>
    </xf>
    <xf numFmtId="0" fontId="101" fillId="0" borderId="69" xfId="7" applyFont="1" applyBorder="1" applyAlignment="1">
      <alignment horizontal="right" vertical="center"/>
    </xf>
    <xf numFmtId="0" fontId="101" fillId="0" borderId="71" xfId="7" applyFont="1" applyBorder="1" applyAlignment="1">
      <alignment horizontal="right" vertical="center"/>
    </xf>
    <xf numFmtId="0" fontId="84" fillId="0" borderId="80" xfId="7" applyFont="1" applyBorder="1"/>
    <xf numFmtId="0" fontId="79" fillId="0" borderId="0" xfId="7" applyFont="1" applyAlignment="1">
      <alignment horizontal="center" vertical="center" wrapText="1"/>
    </xf>
    <xf numFmtId="4" fontId="84" fillId="0" borderId="0" xfId="7" applyNumberFormat="1" applyFont="1"/>
    <xf numFmtId="177" fontId="87" fillId="0" borderId="156" xfId="7" applyNumberFormat="1" applyFont="1" applyBorder="1" applyAlignment="1">
      <alignment horizontal="right"/>
    </xf>
    <xf numFmtId="0" fontId="84" fillId="0" borderId="71" xfId="7" applyFont="1" applyBorder="1"/>
    <xf numFmtId="177" fontId="87" fillId="0" borderId="70" xfId="7" applyNumberFormat="1" applyFont="1" applyBorder="1" applyAlignment="1">
      <alignment horizontal="right"/>
    </xf>
    <xf numFmtId="4" fontId="85" fillId="0" borderId="128" xfId="7" applyNumberFormat="1" applyFont="1" applyBorder="1" applyAlignment="1">
      <alignment horizontal="right"/>
    </xf>
    <xf numFmtId="177" fontId="87" fillId="0" borderId="166" xfId="7" applyNumberFormat="1" applyFont="1" applyBorder="1" applyAlignment="1">
      <alignment horizontal="right"/>
    </xf>
    <xf numFmtId="0" fontId="101" fillId="0" borderId="68" xfId="7" applyFont="1" applyBorder="1" applyAlignment="1">
      <alignment horizontal="left" vertical="center"/>
    </xf>
    <xf numFmtId="0" fontId="101" fillId="0" borderId="69" xfId="7" applyFont="1" applyBorder="1" applyAlignment="1">
      <alignment horizontal="left" vertical="center"/>
    </xf>
    <xf numFmtId="0" fontId="78" fillId="0" borderId="69" xfId="7" applyBorder="1" applyAlignment="1">
      <alignment vertical="center"/>
    </xf>
    <xf numFmtId="0" fontId="84" fillId="20" borderId="68" xfId="7" applyFont="1" applyFill="1" applyBorder="1"/>
    <xf numFmtId="0" fontId="79" fillId="20" borderId="139" xfId="7" applyFont="1" applyFill="1" applyBorder="1"/>
    <xf numFmtId="0" fontId="79" fillId="20" borderId="139" xfId="7" applyFont="1" applyFill="1" applyBorder="1" applyAlignment="1">
      <alignment horizontal="center" vertical="center" wrapText="1"/>
    </xf>
    <xf numFmtId="0" fontId="85" fillId="0" borderId="0" xfId="7" applyFont="1" applyAlignment="1">
      <alignment horizontal="left"/>
    </xf>
    <xf numFmtId="177" fontId="84" fillId="0" borderId="0" xfId="7" applyNumberFormat="1" applyFont="1" applyAlignment="1">
      <alignment horizontal="right"/>
    </xf>
    <xf numFmtId="0" fontId="78" fillId="0" borderId="69" xfId="7" applyBorder="1" applyAlignment="1">
      <alignment horizontal="left" vertical="center"/>
    </xf>
    <xf numFmtId="0" fontId="78" fillId="0" borderId="71" xfId="7" applyBorder="1" applyAlignment="1">
      <alignment horizontal="left" vertical="center"/>
    </xf>
    <xf numFmtId="0" fontId="106" fillId="0" borderId="68" xfId="7" applyFont="1" applyBorder="1" applyAlignment="1">
      <alignment vertical="center"/>
    </xf>
    <xf numFmtId="0" fontId="106" fillId="0" borderId="69" xfId="7" applyFont="1" applyBorder="1" applyAlignment="1">
      <alignment vertical="center"/>
    </xf>
    <xf numFmtId="4" fontId="84" fillId="0" borderId="145" xfId="7" applyNumberFormat="1" applyFont="1" applyBorder="1" applyAlignment="1">
      <alignment horizontal="right"/>
    </xf>
    <xf numFmtId="164" fontId="84" fillId="20" borderId="139" xfId="7" applyNumberFormat="1" applyFont="1" applyFill="1" applyBorder="1"/>
    <xf numFmtId="9" fontId="84" fillId="20" borderId="139" xfId="7" applyNumberFormat="1" applyFont="1" applyFill="1" applyBorder="1" applyAlignment="1">
      <alignment horizontal="left"/>
    </xf>
    <xf numFmtId="164" fontId="79" fillId="20" borderId="139" xfId="7" applyNumberFormat="1" applyFont="1" applyFill="1" applyBorder="1"/>
    <xf numFmtId="0" fontId="84" fillId="0" borderId="0" xfId="7" applyFont="1" applyAlignment="1">
      <alignment wrapText="1"/>
    </xf>
    <xf numFmtId="0" fontId="85" fillId="0" borderId="139" xfId="7" applyFont="1" applyBorder="1"/>
    <xf numFmtId="0" fontId="83" fillId="0" borderId="128" xfId="7" applyFont="1" applyBorder="1"/>
    <xf numFmtId="0" fontId="84" fillId="0" borderId="133" xfId="7" applyFont="1" applyBorder="1"/>
    <xf numFmtId="0" fontId="84" fillId="0" borderId="134" xfId="7" applyFont="1" applyBorder="1"/>
    <xf numFmtId="0" fontId="85" fillId="0" borderId="87" xfId="7" applyFont="1" applyBorder="1"/>
    <xf numFmtId="0" fontId="83" fillId="0" borderId="109" xfId="7" applyFont="1" applyBorder="1"/>
    <xf numFmtId="0" fontId="85" fillId="0" borderId="118" xfId="7" applyFont="1" applyBorder="1" applyAlignment="1">
      <alignment horizontal="left" indent="2"/>
    </xf>
    <xf numFmtId="0" fontId="85" fillId="0" borderId="100" xfId="7" applyFont="1" applyBorder="1" applyAlignment="1">
      <alignment horizontal="left" indent="2"/>
    </xf>
    <xf numFmtId="0" fontId="84" fillId="0" borderId="100" xfId="7" applyFont="1" applyBorder="1"/>
    <xf numFmtId="0" fontId="84" fillId="0" borderId="0" xfId="7" applyFont="1" applyAlignment="1">
      <alignment vertical="center" wrapText="1"/>
    </xf>
    <xf numFmtId="1" fontId="101" fillId="0" borderId="80" xfId="7" applyNumberFormat="1" applyFont="1" applyBorder="1" applyAlignment="1">
      <alignment vertical="center"/>
    </xf>
    <xf numFmtId="0" fontId="85" fillId="0" borderId="0" xfId="7" applyFont="1" applyAlignment="1">
      <alignment vertical="center" wrapText="1"/>
    </xf>
    <xf numFmtId="0" fontId="85" fillId="0" borderId="0" xfId="7" applyFont="1"/>
    <xf numFmtId="0" fontId="104" fillId="0" borderId="133" xfId="7" applyFont="1" applyBorder="1" applyAlignment="1">
      <alignment vertical="center"/>
    </xf>
    <xf numFmtId="0" fontId="101" fillId="0" borderId="134" xfId="7" applyFont="1" applyBorder="1" applyAlignment="1">
      <alignment vertical="center"/>
    </xf>
    <xf numFmtId="1" fontId="101" fillId="0" borderId="134" xfId="7" applyNumberFormat="1" applyFont="1" applyBorder="1" applyAlignment="1">
      <alignment horizontal="right" vertical="center"/>
    </xf>
    <xf numFmtId="1" fontId="101" fillId="0" borderId="201" xfId="7" applyNumberFormat="1" applyFont="1" applyBorder="1" applyAlignment="1">
      <alignment horizontal="right" vertical="center"/>
    </xf>
    <xf numFmtId="0" fontId="85" fillId="0" borderId="0" xfId="7" applyFont="1" applyAlignment="1">
      <alignment horizontal="left" wrapText="1"/>
    </xf>
    <xf numFmtId="164" fontId="85" fillId="0" borderId="68" xfId="7" applyNumberFormat="1" applyFont="1" applyBorder="1"/>
    <xf numFmtId="164" fontId="85" fillId="0" borderId="69" xfId="7" applyNumberFormat="1" applyFont="1" applyBorder="1"/>
    <xf numFmtId="164" fontId="85" fillId="0" borderId="71" xfId="7" applyNumberFormat="1" applyFont="1" applyBorder="1"/>
    <xf numFmtId="0" fontId="85" fillId="0" borderId="78" xfId="7" applyFont="1" applyBorder="1" applyAlignment="1">
      <alignment horizontal="center" vertical="center"/>
    </xf>
    <xf numFmtId="0" fontId="85" fillId="0" borderId="79" xfId="7" applyFont="1" applyBorder="1" applyAlignment="1">
      <alignment horizontal="right" vertical="center"/>
    </xf>
    <xf numFmtId="178" fontId="84" fillId="7" borderId="28" xfId="7" applyNumberFormat="1" applyFont="1" applyFill="1" applyBorder="1" applyAlignment="1">
      <alignment horizontal="center" vertical="center"/>
    </xf>
    <xf numFmtId="4" fontId="85" fillId="9" borderId="156" xfId="7" applyNumberFormat="1" applyFont="1" applyFill="1" applyBorder="1" applyAlignment="1">
      <alignment vertical="center"/>
    </xf>
    <xf numFmtId="0" fontId="84" fillId="0" borderId="0" xfId="7" applyFont="1" applyAlignment="1">
      <alignment vertical="center"/>
    </xf>
    <xf numFmtId="9" fontId="84" fillId="0" borderId="0" xfId="7" applyNumberFormat="1" applyFont="1" applyAlignment="1">
      <alignment vertical="center"/>
    </xf>
    <xf numFmtId="178" fontId="84" fillId="7" borderId="29" xfId="7" applyNumberFormat="1" applyFont="1" applyFill="1" applyBorder="1" applyAlignment="1">
      <alignment horizontal="center" vertical="center"/>
    </xf>
    <xf numFmtId="178" fontId="84" fillId="7" borderId="108" xfId="7" applyNumberFormat="1" applyFont="1" applyFill="1" applyBorder="1" applyAlignment="1">
      <alignment horizontal="center" vertical="center"/>
    </xf>
    <xf numFmtId="4" fontId="85" fillId="9" borderId="84" xfId="7" applyNumberFormat="1" applyFont="1" applyFill="1" applyBorder="1" applyAlignment="1">
      <alignment vertical="center"/>
    </xf>
    <xf numFmtId="178" fontId="84" fillId="7" borderId="173" xfId="7" applyNumberFormat="1" applyFont="1" applyFill="1" applyBorder="1" applyAlignment="1">
      <alignment horizontal="center" vertical="center"/>
    </xf>
    <xf numFmtId="4" fontId="85" fillId="9" borderId="176" xfId="7" applyNumberFormat="1" applyFont="1" applyFill="1" applyBorder="1" applyAlignment="1">
      <alignment vertical="center"/>
    </xf>
    <xf numFmtId="178" fontId="84" fillId="7" borderId="165" xfId="7" applyNumberFormat="1" applyFont="1" applyFill="1" applyBorder="1" applyAlignment="1">
      <alignment horizontal="center" vertical="center"/>
    </xf>
    <xf numFmtId="4" fontId="85" fillId="9" borderId="166" xfId="7" applyNumberFormat="1" applyFont="1" applyFill="1" applyBorder="1" applyAlignment="1">
      <alignment vertical="center"/>
    </xf>
    <xf numFmtId="9" fontId="84" fillId="0" borderId="0" xfId="7" applyNumberFormat="1" applyFont="1"/>
    <xf numFmtId="165" fontId="10" fillId="0" borderId="0" xfId="3" applyNumberFormat="1" applyFont="1" applyAlignment="1">
      <alignment horizontal="center"/>
    </xf>
    <xf numFmtId="165" fontId="10" fillId="0" borderId="1" xfId="3" applyNumberFormat="1" applyFont="1" applyBorder="1" applyAlignment="1">
      <alignment horizontal="center"/>
    </xf>
    <xf numFmtId="0" fontId="48" fillId="0" borderId="1" xfId="3" applyBorder="1" applyAlignment="1">
      <alignment horizontal="center" vertical="center" wrapText="1"/>
    </xf>
    <xf numFmtId="0" fontId="107" fillId="0" borderId="0" xfId="3" applyFont="1" applyAlignment="1">
      <alignment horizontal="left"/>
    </xf>
    <xf numFmtId="0" fontId="0" fillId="0" borderId="1" xfId="0" applyBorder="1"/>
    <xf numFmtId="0" fontId="108" fillId="0" borderId="1" xfId="0" applyFont="1" applyBorder="1"/>
    <xf numFmtId="4" fontId="12" fillId="0" borderId="1" xfId="3" applyNumberFormat="1" applyFont="1" applyBorder="1" applyAlignment="1">
      <alignment horizontal="center" vertical="center"/>
    </xf>
    <xf numFmtId="4" fontId="12" fillId="0" borderId="1" xfId="3" applyNumberFormat="1" applyFont="1" applyBorder="1" applyAlignment="1">
      <alignment horizontal="right" vertical="center"/>
    </xf>
    <xf numFmtId="165" fontId="12" fillId="0" borderId="1" xfId="3" applyNumberFormat="1" applyFont="1" applyBorder="1" applyAlignment="1">
      <alignment horizontal="right" vertical="center"/>
    </xf>
    <xf numFmtId="165" fontId="12" fillId="0" borderId="1" xfId="3" applyNumberFormat="1" applyFont="1" applyBorder="1" applyAlignment="1">
      <alignment horizontal="center" vertical="center"/>
    </xf>
    <xf numFmtId="168" fontId="12" fillId="0" borderId="1" xfId="3" applyNumberFormat="1" applyFont="1" applyBorder="1" applyAlignment="1">
      <alignment horizontal="center" vertical="center"/>
    </xf>
    <xf numFmtId="0" fontId="109" fillId="0" borderId="0" xfId="3" applyFont="1" applyAlignment="1">
      <alignment horizontal="left"/>
    </xf>
    <xf numFmtId="0" fontId="109" fillId="0" borderId="0" xfId="3" applyFont="1"/>
    <xf numFmtId="0" fontId="0" fillId="12" borderId="0" xfId="0" applyFill="1"/>
    <xf numFmtId="0" fontId="61" fillId="12" borderId="48" xfId="0" applyFont="1" applyFill="1" applyBorder="1" applyAlignment="1" applyProtection="1">
      <alignment horizontal="center" vertical="center" wrapText="1"/>
      <protection hidden="1"/>
    </xf>
    <xf numFmtId="0" fontId="26" fillId="12" borderId="48" xfId="0" applyFont="1" applyFill="1" applyBorder="1" applyAlignment="1" applyProtection="1">
      <alignment horizontal="center" textRotation="90"/>
      <protection hidden="1"/>
    </xf>
    <xf numFmtId="49" fontId="26" fillId="12" borderId="48" xfId="0" applyNumberFormat="1" applyFont="1" applyFill="1" applyBorder="1" applyAlignment="1" applyProtection="1">
      <alignment horizontal="center" textRotation="90"/>
      <protection hidden="1"/>
    </xf>
    <xf numFmtId="49" fontId="26" fillId="12" borderId="48" xfId="0" applyNumberFormat="1" applyFont="1" applyFill="1" applyBorder="1" applyAlignment="1" applyProtection="1">
      <alignment horizontal="center" wrapText="1"/>
      <protection hidden="1"/>
    </xf>
    <xf numFmtId="0" fontId="26" fillId="12" borderId="48" xfId="0" applyFont="1" applyFill="1" applyBorder="1" applyAlignment="1" applyProtection="1">
      <alignment horizontal="center" wrapText="1"/>
      <protection hidden="1"/>
    </xf>
    <xf numFmtId="0" fontId="61" fillId="12" borderId="48" xfId="0" applyFont="1" applyFill="1" applyBorder="1" applyAlignment="1" applyProtection="1">
      <alignment horizontal="center" wrapText="1"/>
      <protection hidden="1"/>
    </xf>
    <xf numFmtId="0" fontId="110" fillId="12" borderId="48" xfId="0" applyFont="1" applyFill="1" applyBorder="1" applyAlignment="1" applyProtection="1">
      <alignment horizontal="center" wrapText="1"/>
      <protection hidden="1"/>
    </xf>
    <xf numFmtId="0" fontId="26" fillId="12" borderId="48" xfId="0" applyFont="1" applyFill="1" applyBorder="1" applyAlignment="1">
      <alignment wrapText="1"/>
    </xf>
    <xf numFmtId="0" fontId="26" fillId="12" borderId="48" xfId="0" applyFont="1" applyFill="1" applyBorder="1" applyAlignment="1">
      <alignment horizontal="center" wrapText="1"/>
    </xf>
    <xf numFmtId="0" fontId="26" fillId="12" borderId="49" xfId="0" applyFont="1" applyFill="1" applyBorder="1" applyAlignment="1" applyProtection="1">
      <alignment horizontal="center" wrapText="1"/>
      <protection hidden="1"/>
    </xf>
    <xf numFmtId="0" fontId="0" fillId="12" borderId="1" xfId="0" applyFill="1" applyBorder="1"/>
    <xf numFmtId="0" fontId="61" fillId="12" borderId="1" xfId="0" applyFont="1" applyFill="1" applyBorder="1" applyAlignment="1" applyProtection="1">
      <alignment shrinkToFit="1"/>
      <protection locked="0"/>
    </xf>
    <xf numFmtId="49" fontId="61" fillId="12" borderId="1" xfId="0" applyNumberFormat="1" applyFont="1" applyFill="1" applyBorder="1" applyAlignment="1" applyProtection="1">
      <alignment horizontal="center"/>
      <protection locked="0"/>
    </xf>
    <xf numFmtId="2" fontId="61" fillId="12" borderId="1" xfId="0" applyNumberFormat="1" applyFont="1" applyFill="1" applyBorder="1" applyAlignment="1" applyProtection="1">
      <alignment horizontal="center"/>
      <protection locked="0"/>
    </xf>
    <xf numFmtId="49" fontId="61" fillId="12" borderId="1" xfId="0" applyNumberFormat="1" applyFont="1" applyFill="1" applyBorder="1" applyAlignment="1" applyProtection="1">
      <alignment horizontal="left"/>
      <protection locked="0"/>
    </xf>
    <xf numFmtId="0" fontId="61" fillId="12" borderId="1" xfId="0" applyFont="1" applyFill="1" applyBorder="1" applyAlignment="1" applyProtection="1">
      <alignment horizontal="center"/>
      <protection locked="0"/>
    </xf>
    <xf numFmtId="4" fontId="61" fillId="2" borderId="1" xfId="0" applyNumberFormat="1" applyFont="1" applyFill="1" applyBorder="1" applyAlignment="1" applyProtection="1">
      <alignment horizontal="right"/>
      <protection locked="0"/>
    </xf>
    <xf numFmtId="4" fontId="111" fillId="12" borderId="1" xfId="0" applyNumberFormat="1" applyFont="1" applyFill="1" applyBorder="1" applyAlignment="1" applyProtection="1">
      <alignment horizontal="right"/>
      <protection locked="0"/>
    </xf>
    <xf numFmtId="4" fontId="111" fillId="2" borderId="1" xfId="0" applyNumberFormat="1" applyFont="1" applyFill="1" applyBorder="1" applyAlignment="1" applyProtection="1">
      <alignment horizontal="right"/>
      <protection locked="0"/>
    </xf>
    <xf numFmtId="0" fontId="112" fillId="12" borderId="0" xfId="0" applyFont="1" applyFill="1" applyAlignment="1">
      <alignment vertical="center"/>
    </xf>
    <xf numFmtId="0" fontId="113" fillId="0" borderId="0" xfId="0" applyFont="1" applyAlignment="1">
      <alignment vertical="center"/>
    </xf>
    <xf numFmtId="0" fontId="1" fillId="0" borderId="0" xfId="0" applyFont="1"/>
    <xf numFmtId="0" fontId="61" fillId="25" borderId="1" xfId="9" applyFont="1" applyFill="1" applyBorder="1" applyAlignment="1">
      <alignment horizontal="center" wrapText="1"/>
    </xf>
    <xf numFmtId="0" fontId="26" fillId="0" borderId="0" xfId="9"/>
    <xf numFmtId="0" fontId="26" fillId="8" borderId="1" xfId="9" applyFill="1" applyBorder="1" applyAlignment="1" applyProtection="1">
      <alignment horizontal="center" vertical="center"/>
      <protection hidden="1"/>
    </xf>
    <xf numFmtId="2" fontId="26" fillId="8" borderId="1" xfId="9" applyNumberFormat="1" applyFill="1" applyBorder="1"/>
    <xf numFmtId="0" fontId="26" fillId="26" borderId="1" xfId="9" applyFill="1" applyBorder="1" applyAlignment="1" applyProtection="1">
      <alignment horizontal="center" vertical="center"/>
      <protection hidden="1"/>
    </xf>
    <xf numFmtId="2" fontId="26" fillId="26" borderId="1" xfId="9" applyNumberFormat="1" applyFill="1" applyBorder="1"/>
    <xf numFmtId="0" fontId="26" fillId="19" borderId="1" xfId="9" applyFill="1" applyBorder="1" applyAlignment="1" applyProtection="1">
      <alignment horizontal="center" vertical="center"/>
      <protection hidden="1"/>
    </xf>
    <xf numFmtId="2" fontId="26" fillId="19" borderId="1" xfId="9" applyNumberFormat="1" applyFill="1" applyBorder="1"/>
    <xf numFmtId="0" fontId="26" fillId="7" borderId="1" xfId="9" applyFill="1" applyBorder="1" applyAlignment="1" applyProtection="1">
      <alignment horizontal="center" vertical="center"/>
      <protection hidden="1"/>
    </xf>
    <xf numFmtId="2" fontId="26" fillId="7" borderId="1" xfId="9" applyNumberFormat="1" applyFill="1" applyBorder="1"/>
    <xf numFmtId="0" fontId="26" fillId="25" borderId="1" xfId="9" applyFill="1" applyBorder="1" applyAlignment="1" applyProtection="1">
      <alignment horizontal="center" vertical="center"/>
      <protection hidden="1"/>
    </xf>
    <xf numFmtId="2" fontId="26" fillId="25" borderId="1" xfId="9" applyNumberFormat="1" applyFill="1" applyBorder="1"/>
    <xf numFmtId="9" fontId="26" fillId="0" borderId="0" xfId="9" applyNumberFormat="1"/>
    <xf numFmtId="2" fontId="26" fillId="25" borderId="13" xfId="9" applyNumberFormat="1" applyFill="1" applyBorder="1"/>
    <xf numFmtId="0" fontId="114" fillId="0" borderId="0" xfId="0" applyFont="1" applyAlignment="1">
      <alignment vertical="center"/>
    </xf>
    <xf numFmtId="0" fontId="112" fillId="0" borderId="0" xfId="0" applyFont="1" applyAlignment="1">
      <alignment vertical="center"/>
    </xf>
    <xf numFmtId="0" fontId="112" fillId="27" borderId="0" xfId="0" applyFont="1" applyFill="1" applyAlignment="1">
      <alignment vertical="center"/>
    </xf>
    <xf numFmtId="0" fontId="0" fillId="2" borderId="1" xfId="0" applyFill="1" applyBorder="1"/>
    <xf numFmtId="0" fontId="116" fillId="0" borderId="0" xfId="4" applyFont="1" applyAlignment="1">
      <alignment horizontal="center"/>
    </xf>
    <xf numFmtId="0" fontId="55" fillId="0" borderId="203" xfId="4" applyBorder="1"/>
    <xf numFmtId="0" fontId="55" fillId="0" borderId="34" xfId="4" applyBorder="1"/>
    <xf numFmtId="0" fontId="55" fillId="0" borderId="51" xfId="4" applyBorder="1"/>
    <xf numFmtId="0" fontId="55" fillId="0" borderId="117" xfId="4" applyBorder="1"/>
    <xf numFmtId="0" fontId="55" fillId="0" borderId="0" xfId="4" applyAlignment="1">
      <alignment horizontal="left"/>
    </xf>
    <xf numFmtId="0" fontId="55" fillId="0" borderId="55" xfId="4" applyBorder="1"/>
    <xf numFmtId="0" fontId="118" fillId="0" borderId="0" xfId="4" applyFont="1" applyAlignment="1">
      <alignment horizontal="center" vertical="center"/>
    </xf>
    <xf numFmtId="0" fontId="55" fillId="0" borderId="0" xfId="4" applyAlignment="1">
      <alignment horizontal="center" textRotation="90"/>
    </xf>
    <xf numFmtId="0" fontId="55" fillId="0" borderId="0" xfId="4" applyAlignment="1">
      <alignment vertical="center"/>
    </xf>
    <xf numFmtId="0" fontId="55" fillId="0" borderId="117" xfId="4" applyBorder="1" applyAlignment="1">
      <alignment horizontal="center"/>
    </xf>
    <xf numFmtId="0" fontId="29" fillId="0" borderId="0" xfId="10"/>
    <xf numFmtId="0" fontId="70" fillId="0" borderId="1" xfId="10" applyFont="1" applyBorder="1" applyAlignment="1">
      <alignment horizontal="center"/>
    </xf>
    <xf numFmtId="0" fontId="29" fillId="0" borderId="1" xfId="10" applyBorder="1"/>
    <xf numFmtId="0" fontId="29" fillId="0" borderId="1" xfId="10" applyBorder="1" applyProtection="1">
      <protection locked="0"/>
    </xf>
    <xf numFmtId="0" fontId="29" fillId="11" borderId="23" xfId="10" applyFill="1" applyBorder="1"/>
    <xf numFmtId="0" fontId="29" fillId="11" borderId="17" xfId="10" applyFill="1" applyBorder="1"/>
    <xf numFmtId="0" fontId="29" fillId="11" borderId="44" xfId="10" applyFill="1" applyBorder="1"/>
    <xf numFmtId="0" fontId="70" fillId="0" borderId="1" xfId="10" applyFont="1" applyBorder="1" applyAlignment="1" applyProtection="1">
      <alignment horizontal="center"/>
      <protection locked="0"/>
    </xf>
    <xf numFmtId="0" fontId="29" fillId="11" borderId="25" xfId="10" applyFill="1" applyBorder="1"/>
    <xf numFmtId="0" fontId="29" fillId="11" borderId="0" xfId="10" applyFill="1"/>
    <xf numFmtId="0" fontId="29" fillId="11" borderId="18" xfId="10" applyFill="1" applyBorder="1"/>
    <xf numFmtId="0" fontId="29" fillId="11" borderId="42" xfId="10" applyFill="1" applyBorder="1"/>
    <xf numFmtId="0" fontId="29" fillId="11" borderId="41" xfId="10" applyFill="1" applyBorder="1"/>
    <xf numFmtId="0" fontId="29" fillId="11" borderId="43" xfId="10" applyFill="1" applyBorder="1"/>
    <xf numFmtId="0" fontId="29" fillId="0" borderId="55" xfId="10" applyBorder="1"/>
    <xf numFmtId="14" fontId="63" fillId="0" borderId="1" xfId="10" applyNumberFormat="1" applyFont="1" applyBorder="1" applyAlignment="1" applyProtection="1">
      <alignment horizontal="center"/>
      <protection locked="0"/>
    </xf>
    <xf numFmtId="0" fontId="63" fillId="0" borderId="1" xfId="10" applyFont="1" applyBorder="1" applyProtection="1">
      <protection locked="0"/>
    </xf>
    <xf numFmtId="0" fontId="63" fillId="11" borderId="117" xfId="10" applyFont="1" applyFill="1" applyBorder="1"/>
    <xf numFmtId="0" fontId="63" fillId="11" borderId="0" xfId="10" applyFont="1" applyFill="1"/>
    <xf numFmtId="0" fontId="29" fillId="11" borderId="0" xfId="10" applyFill="1" applyAlignment="1">
      <alignment vertical="center" wrapText="1"/>
    </xf>
    <xf numFmtId="0" fontId="29" fillId="11" borderId="55" xfId="10" applyFill="1" applyBorder="1"/>
    <xf numFmtId="0" fontId="29" fillId="11" borderId="117" xfId="10" applyFill="1" applyBorder="1"/>
    <xf numFmtId="0" fontId="70" fillId="11" borderId="0" xfId="10" applyFont="1" applyFill="1"/>
    <xf numFmtId="0" fontId="29" fillId="0" borderId="117" xfId="10" applyBorder="1"/>
    <xf numFmtId="0" fontId="29" fillId="0" borderId="19" xfId="10" applyBorder="1"/>
    <xf numFmtId="0" fontId="29" fillId="0" borderId="20" xfId="10" applyBorder="1"/>
    <xf numFmtId="0" fontId="29" fillId="0" borderId="53" xfId="10" applyBorder="1"/>
    <xf numFmtId="0" fontId="26" fillId="0" borderId="0" xfId="4" applyFont="1" applyAlignment="1">
      <alignment horizontal="left"/>
    </xf>
    <xf numFmtId="2" fontId="29" fillId="2" borderId="1" xfId="5" applyNumberFormat="1" applyFill="1" applyBorder="1"/>
    <xf numFmtId="0" fontId="29" fillId="2" borderId="1" xfId="5" applyFill="1" applyBorder="1"/>
    <xf numFmtId="4" fontId="29" fillId="2" borderId="1" xfId="5" applyNumberFormat="1" applyFill="1" applyBorder="1"/>
    <xf numFmtId="165" fontId="45" fillId="0" borderId="1" xfId="0" applyNumberFormat="1" applyFont="1" applyBorder="1" applyAlignment="1">
      <alignment horizontal="center"/>
    </xf>
    <xf numFmtId="3" fontId="12" fillId="12" borderId="1" xfId="0" applyNumberFormat="1" applyFont="1" applyFill="1" applyBorder="1" applyAlignment="1">
      <alignment vertical="center"/>
    </xf>
    <xf numFmtId="3" fontId="12" fillId="12" borderId="21" xfId="0" applyNumberFormat="1" applyFont="1" applyFill="1" applyBorder="1" applyAlignment="1">
      <alignment horizontal="center" vertical="center"/>
    </xf>
    <xf numFmtId="3" fontId="12" fillId="12" borderId="1" xfId="0" applyNumberFormat="1" applyFont="1" applyFill="1" applyBorder="1" applyAlignment="1">
      <alignment horizontal="center" vertical="center"/>
    </xf>
    <xf numFmtId="181" fontId="48" fillId="12" borderId="1" xfId="3" applyNumberFormat="1" applyFill="1" applyBorder="1" applyAlignment="1">
      <alignment horizontal="center" vertical="center" wrapText="1"/>
    </xf>
    <xf numFmtId="0" fontId="10" fillId="0" borderId="1" xfId="3" applyFont="1" applyBorder="1" applyAlignment="1">
      <alignment horizontal="center" vertical="center"/>
    </xf>
    <xf numFmtId="0" fontId="10" fillId="0" borderId="1" xfId="3" applyFont="1" applyBorder="1" applyAlignment="1">
      <alignment horizontal="center" vertical="center" wrapText="1"/>
    </xf>
    <xf numFmtId="0" fontId="11" fillId="0" borderId="1" xfId="3" applyFont="1" applyBorder="1" applyAlignment="1">
      <alignment horizontal="center" vertical="center"/>
    </xf>
    <xf numFmtId="49" fontId="45" fillId="0" borderId="1" xfId="3" applyNumberFormat="1" applyFont="1" applyBorder="1" applyAlignment="1">
      <alignment horizontal="center" vertical="center"/>
    </xf>
    <xf numFmtId="165" fontId="45" fillId="0" borderId="1" xfId="3" applyNumberFormat="1" applyFont="1" applyBorder="1" applyAlignment="1">
      <alignment horizontal="center" vertical="center"/>
    </xf>
    <xf numFmtId="165" fontId="54" fillId="0" borderId="1" xfId="0" applyNumberFormat="1" applyFont="1" applyBorder="1" applyAlignment="1">
      <alignment horizontal="center" vertical="center"/>
    </xf>
    <xf numFmtId="4" fontId="12" fillId="11" borderId="1" xfId="0" applyNumberFormat="1" applyFont="1" applyFill="1" applyBorder="1" applyAlignment="1">
      <alignment horizontal="center" vertical="center"/>
    </xf>
    <xf numFmtId="0" fontId="1" fillId="4" borderId="1" xfId="0" applyFont="1" applyFill="1" applyBorder="1"/>
    <xf numFmtId="49" fontId="123" fillId="4" borderId="1" xfId="0" applyNumberFormat="1" applyFont="1" applyFill="1" applyBorder="1" applyAlignment="1">
      <alignment horizontal="center" vertical="center"/>
    </xf>
    <xf numFmtId="0" fontId="13" fillId="0" borderId="1" xfId="3" applyFont="1" applyBorder="1"/>
    <xf numFmtId="49" fontId="0" fillId="0" borderId="0" xfId="0" applyNumberFormat="1"/>
    <xf numFmtId="0" fontId="10" fillId="0" borderId="13" xfId="0" applyFont="1" applyBorder="1"/>
    <xf numFmtId="0" fontId="10" fillId="12" borderId="1" xfId="0" applyFont="1" applyFill="1" applyBorder="1" applyAlignment="1">
      <alignment horizontal="center" wrapText="1"/>
    </xf>
    <xf numFmtId="4" fontId="0" fillId="0" borderId="0" xfId="0" applyNumberFormat="1"/>
    <xf numFmtId="0" fontId="0" fillId="0" borderId="0" xfId="0" applyAlignment="1">
      <alignment horizontal="right"/>
    </xf>
    <xf numFmtId="0" fontId="16" fillId="0" borderId="0" xfId="3" applyFont="1" applyAlignment="1">
      <alignment vertical="center"/>
    </xf>
    <xf numFmtId="0" fontId="12" fillId="0" borderId="0" xfId="3" applyFont="1" applyAlignment="1">
      <alignment vertical="center"/>
    </xf>
    <xf numFmtId="0" fontId="16" fillId="0" borderId="0" xfId="3" applyFont="1" applyAlignment="1">
      <alignment horizontal="center" vertical="center"/>
    </xf>
    <xf numFmtId="0" fontId="29" fillId="11" borderId="0" xfId="10" applyFill="1" applyProtection="1">
      <protection locked="0"/>
    </xf>
    <xf numFmtId="0" fontId="16" fillId="12" borderId="0" xfId="3" applyFont="1" applyFill="1"/>
    <xf numFmtId="0" fontId="16" fillId="0" borderId="0" xfId="3" applyFont="1" applyAlignment="1">
      <alignment horizontal="right"/>
    </xf>
    <xf numFmtId="0" fontId="16" fillId="0" borderId="0" xfId="3" applyFont="1" applyAlignment="1">
      <alignment horizontal="right" vertical="center"/>
    </xf>
    <xf numFmtId="165" fontId="16" fillId="0" borderId="0" xfId="3" applyNumberFormat="1" applyFont="1"/>
    <xf numFmtId="165" fontId="16" fillId="0" borderId="0" xfId="3" applyNumberFormat="1" applyFont="1" applyAlignment="1">
      <alignment horizontal="center" vertical="center"/>
    </xf>
    <xf numFmtId="0" fontId="29" fillId="11" borderId="0" xfId="10" applyFill="1" applyAlignment="1">
      <alignment horizontal="right" vertical="center"/>
    </xf>
    <xf numFmtId="0" fontId="70" fillId="0" borderId="5" xfId="10" applyFont="1" applyBorder="1" applyAlignment="1">
      <alignment horizontal="center"/>
    </xf>
    <xf numFmtId="0" fontId="29" fillId="0" borderId="0" xfId="10" applyAlignment="1">
      <alignment horizontal="center"/>
    </xf>
    <xf numFmtId="0" fontId="103" fillId="0" borderId="207" xfId="10" applyFont="1" applyBorder="1"/>
    <xf numFmtId="0" fontId="131" fillId="0" borderId="207" xfId="10" applyFont="1" applyBorder="1" applyAlignment="1">
      <alignment horizontal="left"/>
    </xf>
    <xf numFmtId="0" fontId="103" fillId="0" borderId="208" xfId="10" applyFont="1" applyBorder="1"/>
    <xf numFmtId="0" fontId="103" fillId="0" borderId="207" xfId="10" applyFont="1" applyBorder="1" applyAlignment="1">
      <alignment horizontal="center"/>
    </xf>
    <xf numFmtId="0" fontId="103" fillId="0" borderId="208" xfId="10" applyFont="1" applyBorder="1" applyAlignment="1">
      <alignment horizontal="center"/>
    </xf>
    <xf numFmtId="0" fontId="103" fillId="0" borderId="43" xfId="10" applyFont="1" applyBorder="1" applyAlignment="1">
      <alignment horizontal="center"/>
    </xf>
    <xf numFmtId="14" fontId="103" fillId="0" borderId="208" xfId="10" applyNumberFormat="1" applyFont="1" applyBorder="1" applyAlignment="1">
      <alignment horizontal="center"/>
    </xf>
    <xf numFmtId="14" fontId="103" fillId="0" borderId="208" xfId="10" applyNumberFormat="1" applyFont="1" applyBorder="1" applyAlignment="1">
      <alignment horizontal="left"/>
    </xf>
    <xf numFmtId="0" fontId="103" fillId="0" borderId="208" xfId="10" applyFont="1" applyBorder="1" applyAlignment="1">
      <alignment horizontal="left"/>
    </xf>
    <xf numFmtId="0" fontId="103" fillId="0" borderId="1" xfId="10" applyFont="1" applyBorder="1"/>
    <xf numFmtId="0" fontId="132" fillId="28" borderId="209" xfId="10" applyFont="1" applyFill="1" applyBorder="1" applyAlignment="1">
      <alignment horizontal="left" vertical="top" wrapText="1"/>
    </xf>
    <xf numFmtId="0" fontId="103" fillId="29" borderId="208" xfId="10" applyFont="1" applyFill="1" applyBorder="1" applyAlignment="1">
      <alignment horizontal="left"/>
    </xf>
    <xf numFmtId="0" fontId="19" fillId="0" borderId="207" xfId="10" applyFont="1" applyBorder="1"/>
    <xf numFmtId="14" fontId="19" fillId="0" borderId="1" xfId="10" applyNumberFormat="1" applyFont="1" applyBorder="1" applyAlignment="1">
      <alignment horizontal="left"/>
    </xf>
    <xf numFmtId="0" fontId="19" fillId="0" borderId="1" xfId="10" applyFont="1" applyBorder="1" applyAlignment="1">
      <alignment horizontal="left"/>
    </xf>
    <xf numFmtId="0" fontId="19" fillId="0" borderId="208" xfId="10" applyFont="1" applyBorder="1" applyAlignment="1">
      <alignment horizontal="left"/>
    </xf>
    <xf numFmtId="0" fontId="19" fillId="0" borderId="22" xfId="10" applyFont="1" applyBorder="1" applyAlignment="1">
      <alignment horizontal="left"/>
    </xf>
    <xf numFmtId="0" fontId="19" fillId="0" borderId="1" xfId="10" applyFont="1" applyBorder="1" applyAlignment="1">
      <alignment horizontal="center"/>
    </xf>
    <xf numFmtId="14" fontId="19" fillId="27" borderId="1" xfId="10" applyNumberFormat="1" applyFont="1" applyFill="1" applyBorder="1" applyAlignment="1">
      <alignment horizontal="left" vertical="center" wrapText="1"/>
    </xf>
    <xf numFmtId="0" fontId="133" fillId="0" borderId="1" xfId="10" applyFont="1" applyBorder="1" applyAlignment="1">
      <alignment horizontal="left"/>
    </xf>
    <xf numFmtId="0" fontId="131" fillId="12" borderId="207" xfId="10" applyFont="1" applyFill="1" applyBorder="1" applyAlignment="1">
      <alignment horizontal="left"/>
    </xf>
    <xf numFmtId="0" fontId="103" fillId="12" borderId="208" xfId="10" applyFont="1" applyFill="1" applyBorder="1"/>
    <xf numFmtId="0" fontId="103" fillId="12" borderId="207" xfId="10" applyFont="1" applyFill="1" applyBorder="1"/>
    <xf numFmtId="0" fontId="103" fillId="12" borderId="207" xfId="10" applyFont="1" applyFill="1" applyBorder="1" applyAlignment="1">
      <alignment horizontal="center"/>
    </xf>
    <xf numFmtId="0" fontId="103" fillId="12" borderId="208" xfId="10" applyFont="1" applyFill="1" applyBorder="1" applyAlignment="1">
      <alignment horizontal="center"/>
    </xf>
    <xf numFmtId="0" fontId="103" fillId="12" borderId="43" xfId="10" applyFont="1" applyFill="1" applyBorder="1" applyAlignment="1">
      <alignment horizontal="center"/>
    </xf>
    <xf numFmtId="14" fontId="103" fillId="12" borderId="208" xfId="10" applyNumberFormat="1" applyFont="1" applyFill="1" applyBorder="1" applyAlignment="1">
      <alignment horizontal="center"/>
    </xf>
    <xf numFmtId="14" fontId="19" fillId="12" borderId="1" xfId="10" applyNumberFormat="1" applyFont="1" applyFill="1" applyBorder="1" applyAlignment="1">
      <alignment horizontal="left" vertical="center" wrapText="1"/>
    </xf>
    <xf numFmtId="0" fontId="19" fillId="12" borderId="1" xfId="10" applyFont="1" applyFill="1" applyBorder="1" applyAlignment="1">
      <alignment horizontal="left"/>
    </xf>
    <xf numFmtId="0" fontId="133" fillId="12" borderId="1" xfId="10" applyFont="1" applyFill="1" applyBorder="1" applyAlignment="1">
      <alignment horizontal="left"/>
    </xf>
    <xf numFmtId="0" fontId="133" fillId="12" borderId="22" xfId="10" applyFont="1" applyFill="1" applyBorder="1" applyAlignment="1">
      <alignment horizontal="left" wrapText="1"/>
    </xf>
    <xf numFmtId="0" fontId="19" fillId="12" borderId="22" xfId="10" applyFont="1" applyFill="1" applyBorder="1" applyAlignment="1">
      <alignment horizontal="left"/>
    </xf>
    <xf numFmtId="0" fontId="19" fillId="0" borderId="207" xfId="10" applyFont="1" applyBorder="1" applyAlignment="1">
      <alignment wrapText="1"/>
    </xf>
    <xf numFmtId="14" fontId="131" fillId="0" borderId="207" xfId="10" applyNumberFormat="1" applyFont="1" applyBorder="1" applyAlignment="1">
      <alignment horizontal="left"/>
    </xf>
    <xf numFmtId="0" fontId="134" fillId="0" borderId="1" xfId="10" applyFont="1" applyBorder="1" applyAlignment="1">
      <alignment horizontal="left" vertical="top"/>
    </xf>
    <xf numFmtId="0" fontId="133" fillId="0" borderId="22" xfId="10" applyFont="1" applyBorder="1" applyAlignment="1">
      <alignment horizontal="left"/>
    </xf>
    <xf numFmtId="0" fontId="131" fillId="29" borderId="207" xfId="10" applyFont="1" applyFill="1" applyBorder="1" applyAlignment="1">
      <alignment horizontal="left"/>
    </xf>
    <xf numFmtId="0" fontId="103" fillId="29" borderId="208" xfId="10" applyFont="1" applyFill="1" applyBorder="1"/>
    <xf numFmtId="0" fontId="103" fillId="29" borderId="207" xfId="10" applyFont="1" applyFill="1" applyBorder="1"/>
    <xf numFmtId="0" fontId="103" fillId="29" borderId="207" xfId="10" applyFont="1" applyFill="1" applyBorder="1" applyAlignment="1">
      <alignment horizontal="center"/>
    </xf>
    <xf numFmtId="0" fontId="103" fillId="29" borderId="208" xfId="10" applyFont="1" applyFill="1" applyBorder="1" applyAlignment="1">
      <alignment horizontal="center"/>
    </xf>
    <xf numFmtId="14" fontId="103" fillId="29" borderId="208" xfId="10" applyNumberFormat="1" applyFont="1" applyFill="1" applyBorder="1" applyAlignment="1">
      <alignment horizontal="center"/>
    </xf>
    <xf numFmtId="0" fontId="131" fillId="0" borderId="10" xfId="10" applyFont="1" applyBorder="1" applyAlignment="1">
      <alignment horizontal="left"/>
    </xf>
    <xf numFmtId="0" fontId="103" fillId="0" borderId="43" xfId="10" applyFont="1" applyBorder="1"/>
    <xf numFmtId="0" fontId="103" fillId="0" borderId="10" xfId="10" applyFont="1" applyBorder="1"/>
    <xf numFmtId="0" fontId="103" fillId="0" borderId="10" xfId="10" applyFont="1" applyBorder="1" applyAlignment="1">
      <alignment horizontal="center"/>
    </xf>
    <xf numFmtId="14" fontId="103" fillId="0" borderId="43" xfId="10" applyNumberFormat="1" applyFont="1" applyBorder="1" applyAlignment="1">
      <alignment horizontal="center"/>
    </xf>
    <xf numFmtId="14" fontId="19" fillId="27" borderId="10" xfId="10" applyNumberFormat="1" applyFont="1" applyFill="1" applyBorder="1" applyAlignment="1">
      <alignment horizontal="left" vertical="center" wrapText="1"/>
    </xf>
    <xf numFmtId="0" fontId="19" fillId="0" borderId="10" xfId="10" applyFont="1" applyBorder="1" applyAlignment="1">
      <alignment horizontal="left"/>
    </xf>
    <xf numFmtId="0" fontId="133" fillId="0" borderId="10" xfId="10" applyFont="1" applyBorder="1" applyAlignment="1">
      <alignment horizontal="left"/>
    </xf>
    <xf numFmtId="0" fontId="133" fillId="0" borderId="43" xfId="10" applyFont="1" applyBorder="1" applyAlignment="1">
      <alignment horizontal="left"/>
    </xf>
    <xf numFmtId="0" fontId="121" fillId="12" borderId="1" xfId="10" applyFont="1" applyFill="1" applyBorder="1" applyAlignment="1">
      <alignment horizontal="center" textRotation="90"/>
    </xf>
    <xf numFmtId="0" fontId="139" fillId="12" borderId="0" xfId="10" applyFont="1" applyFill="1" applyAlignment="1" applyProtection="1">
      <alignment wrapText="1"/>
      <protection locked="0" hidden="1"/>
    </xf>
    <xf numFmtId="0" fontId="103" fillId="12" borderId="0" xfId="10" applyFont="1" applyFill="1" applyAlignment="1">
      <alignment horizontal="center" textRotation="90" wrapText="1"/>
    </xf>
    <xf numFmtId="0" fontId="121" fillId="12" borderId="0" xfId="10" applyFont="1" applyFill="1" applyAlignment="1">
      <alignment horizontal="left" wrapText="1"/>
    </xf>
    <xf numFmtId="0" fontId="19" fillId="0" borderId="10" xfId="10" applyFont="1" applyBorder="1" applyAlignment="1">
      <alignment wrapText="1"/>
    </xf>
    <xf numFmtId="0" fontId="29" fillId="0" borderId="0" xfId="10" applyAlignment="1">
      <alignment horizontal="center" vertical="center"/>
    </xf>
    <xf numFmtId="183" fontId="121" fillId="0" borderId="0" xfId="10" applyNumberFormat="1" applyFont="1" applyAlignment="1">
      <alignment horizontal="center" vertical="center"/>
    </xf>
    <xf numFmtId="0" fontId="121" fillId="0" borderId="0" xfId="10" applyFont="1"/>
    <xf numFmtId="0" fontId="121" fillId="0" borderId="0" xfId="10" applyFont="1" applyAlignment="1">
      <alignment horizontal="center" vertical="center"/>
    </xf>
    <xf numFmtId="0" fontId="121" fillId="0" borderId="0" xfId="10" applyFont="1" applyAlignment="1">
      <alignment horizontal="center"/>
    </xf>
    <xf numFmtId="183" fontId="16" fillId="0" borderId="0" xfId="0" applyNumberFormat="1" applyFont="1" applyAlignment="1">
      <alignment horizontal="center"/>
    </xf>
    <xf numFmtId="0" fontId="16" fillId="0" borderId="0" xfId="0" applyFont="1" applyAlignment="1">
      <alignment horizontal="right"/>
    </xf>
    <xf numFmtId="165" fontId="16" fillId="0" borderId="0" xfId="0" applyNumberFormat="1" applyFont="1" applyAlignment="1">
      <alignment horizontal="center"/>
    </xf>
    <xf numFmtId="165" fontId="16" fillId="0" borderId="0" xfId="0" applyNumberFormat="1" applyFont="1"/>
    <xf numFmtId="165" fontId="16" fillId="0" borderId="0" xfId="0" applyNumberFormat="1" applyFont="1" applyAlignment="1">
      <alignment horizontal="right"/>
    </xf>
    <xf numFmtId="180" fontId="16" fillId="0" borderId="0" xfId="0" applyNumberFormat="1" applyFont="1"/>
    <xf numFmtId="0" fontId="12" fillId="0" borderId="0" xfId="0" applyFont="1" applyAlignment="1">
      <alignment horizontal="center" vertical="center"/>
    </xf>
    <xf numFmtId="0" fontId="16" fillId="0" borderId="0" xfId="0" applyFont="1" applyAlignment="1">
      <alignment horizontal="center" vertical="center"/>
    </xf>
    <xf numFmtId="165" fontId="16" fillId="0" borderId="0" xfId="0" applyNumberFormat="1" applyFont="1" applyAlignment="1">
      <alignment horizontal="center" vertical="center"/>
    </xf>
    <xf numFmtId="165" fontId="12" fillId="0" borderId="0" xfId="0" applyNumberFormat="1" applyFont="1" applyAlignment="1">
      <alignment horizontal="center" vertical="center"/>
    </xf>
    <xf numFmtId="0" fontId="142" fillId="0" borderId="0" xfId="0" applyFont="1" applyAlignment="1">
      <alignment horizontal="right" vertical="center"/>
    </xf>
    <xf numFmtId="0" fontId="142" fillId="0" borderId="0" xfId="0" applyFont="1" applyAlignment="1">
      <alignment vertical="center"/>
    </xf>
    <xf numFmtId="0" fontId="105" fillId="0" borderId="25" xfId="0" applyFont="1" applyBorder="1" applyAlignment="1">
      <alignment horizontal="center" vertical="center" wrapText="1"/>
    </xf>
    <xf numFmtId="0" fontId="105" fillId="0" borderId="0" xfId="0" applyFont="1" applyAlignment="1">
      <alignment horizontal="center" vertical="center" wrapText="1"/>
    </xf>
    <xf numFmtId="0" fontId="0" fillId="0" borderId="25" xfId="0" applyBorder="1" applyAlignment="1">
      <alignment horizontal="right" vertical="center"/>
    </xf>
    <xf numFmtId="0" fontId="26" fillId="0" borderId="0" xfId="4" applyFont="1" applyAlignment="1">
      <alignment horizontal="right"/>
    </xf>
    <xf numFmtId="0" fontId="26" fillId="0" borderId="0" xfId="4" applyFont="1" applyAlignment="1">
      <alignment horizontal="right" vertical="center"/>
    </xf>
    <xf numFmtId="0" fontId="55" fillId="0" borderId="203" xfId="4" applyBorder="1" applyAlignment="1">
      <alignment horizontal="center"/>
    </xf>
    <xf numFmtId="0" fontId="0" fillId="0" borderId="0" xfId="0" applyAlignment="1">
      <alignment horizontal="center"/>
    </xf>
    <xf numFmtId="164" fontId="5" fillId="12" borderId="1" xfId="0" applyNumberFormat="1" applyFont="1" applyFill="1" applyBorder="1" applyAlignment="1">
      <alignment horizontal="right" vertical="center" wrapText="1"/>
    </xf>
    <xf numFmtId="0" fontId="6" fillId="12" borderId="3" xfId="0" applyFont="1" applyFill="1" applyBorder="1" applyAlignment="1" applyProtection="1">
      <alignment vertical="center"/>
      <protection locked="0"/>
    </xf>
    <xf numFmtId="2" fontId="6" fillId="12" borderId="4" xfId="0" applyNumberFormat="1" applyFont="1" applyFill="1" applyBorder="1" applyAlignment="1" applyProtection="1">
      <alignment vertical="center" wrapText="1"/>
      <protection locked="0"/>
    </xf>
    <xf numFmtId="0" fontId="6" fillId="12" borderId="1" xfId="0" applyFont="1" applyFill="1" applyBorder="1" applyAlignment="1" applyProtection="1">
      <alignment vertical="center"/>
      <protection locked="0"/>
    </xf>
    <xf numFmtId="0" fontId="6" fillId="12" borderId="6" xfId="0" applyFont="1" applyFill="1" applyBorder="1" applyAlignment="1" applyProtection="1">
      <alignment horizontal="left" vertical="center" wrapText="1"/>
      <protection locked="0"/>
    </xf>
    <xf numFmtId="0" fontId="6" fillId="12" borderId="6" xfId="0" applyFont="1" applyFill="1" applyBorder="1" applyAlignment="1" applyProtection="1">
      <alignment horizontal="left" vertical="center"/>
      <protection locked="0"/>
    </xf>
    <xf numFmtId="0" fontId="6" fillId="12" borderId="1" xfId="0" applyFont="1" applyFill="1" applyBorder="1" applyAlignment="1" applyProtection="1">
      <alignment horizontal="left" vertical="center"/>
      <protection locked="0"/>
    </xf>
    <xf numFmtId="17" fontId="6" fillId="12" borderId="7" xfId="0" applyNumberFormat="1" applyFont="1" applyFill="1" applyBorder="1" applyAlignment="1" applyProtection="1">
      <alignment horizontal="left" vertical="center"/>
      <protection locked="0"/>
    </xf>
    <xf numFmtId="0" fontId="6" fillId="12" borderId="8" xfId="0" applyFont="1" applyFill="1" applyBorder="1" applyAlignment="1" applyProtection="1">
      <alignment horizontal="center" vertical="center"/>
      <protection locked="0"/>
    </xf>
    <xf numFmtId="0" fontId="6" fillId="12" borderId="9" xfId="0" applyFont="1" applyFill="1" applyBorder="1" applyAlignment="1" applyProtection="1">
      <alignment horizontal="left" vertical="center"/>
      <protection locked="0"/>
    </xf>
    <xf numFmtId="0" fontId="6" fillId="12" borderId="11" xfId="0" applyFont="1" applyFill="1" applyBorder="1" applyAlignment="1" applyProtection="1">
      <alignment horizontal="justify" vertical="center" wrapText="1"/>
      <protection locked="0"/>
    </xf>
    <xf numFmtId="0" fontId="6" fillId="12" borderId="10" xfId="0" applyFont="1" applyFill="1" applyBorder="1" applyAlignment="1" applyProtection="1">
      <alignment horizontal="center" vertical="center" wrapText="1"/>
      <protection locked="0"/>
    </xf>
    <xf numFmtId="0" fontId="6" fillId="12" borderId="10" xfId="0" applyFont="1" applyFill="1" applyBorder="1" applyAlignment="1" applyProtection="1">
      <alignment vertical="center" wrapText="1"/>
      <protection locked="0"/>
    </xf>
    <xf numFmtId="0" fontId="6" fillId="12" borderId="12" xfId="0" applyFont="1" applyFill="1" applyBorder="1" applyAlignment="1" applyProtection="1">
      <alignment horizontal="center" vertical="center" wrapText="1"/>
      <protection locked="0"/>
    </xf>
    <xf numFmtId="0" fontId="5" fillId="12" borderId="5" xfId="0" applyFont="1" applyFill="1" applyBorder="1" applyAlignment="1" applyProtection="1">
      <alignment vertical="center" wrapText="1"/>
      <protection locked="0"/>
    </xf>
    <xf numFmtId="164" fontId="6" fillId="12" borderId="1" xfId="0" applyNumberFormat="1" applyFont="1" applyFill="1" applyBorder="1" applyAlignment="1" applyProtection="1">
      <alignment horizontal="right" vertical="center" wrapText="1"/>
      <protection locked="0"/>
    </xf>
    <xf numFmtId="164" fontId="6" fillId="12" borderId="6" xfId="0" applyNumberFormat="1" applyFont="1" applyFill="1" applyBorder="1" applyAlignment="1">
      <alignment horizontal="right" vertical="center" wrapText="1"/>
    </xf>
    <xf numFmtId="0" fontId="6" fillId="12" borderId="5" xfId="0" applyFont="1" applyFill="1" applyBorder="1" applyAlignment="1" applyProtection="1">
      <alignment vertical="center" wrapText="1"/>
      <protection locked="0"/>
    </xf>
    <xf numFmtId="0" fontId="6" fillId="12" borderId="7" xfId="0" applyFont="1" applyFill="1" applyBorder="1" applyAlignment="1" applyProtection="1">
      <alignment horizontal="right" vertical="center" wrapText="1"/>
      <protection locked="0"/>
    </xf>
    <xf numFmtId="164" fontId="6" fillId="12" borderId="8" xfId="0" applyNumberFormat="1" applyFont="1" applyFill="1" applyBorder="1" applyAlignment="1">
      <alignment horizontal="right" vertical="center" wrapText="1"/>
    </xf>
    <xf numFmtId="164" fontId="6" fillId="12" borderId="9" xfId="0" applyNumberFormat="1" applyFont="1" applyFill="1" applyBorder="1" applyAlignment="1">
      <alignment horizontal="right" vertical="center" wrapText="1"/>
    </xf>
    <xf numFmtId="0" fontId="6" fillId="12" borderId="3" xfId="0" applyFont="1" applyFill="1" applyBorder="1" applyAlignment="1" applyProtection="1">
      <alignment horizontal="center" vertical="center" wrapText="1"/>
      <protection locked="0"/>
    </xf>
    <xf numFmtId="0" fontId="6" fillId="12" borderId="4" xfId="0" applyFont="1" applyFill="1" applyBorder="1" applyAlignment="1" applyProtection="1">
      <alignment horizontal="center" vertical="center" wrapText="1"/>
      <protection locked="0"/>
    </xf>
    <xf numFmtId="0" fontId="6" fillId="12" borderId="1" xfId="0" applyFont="1" applyFill="1" applyBorder="1" applyAlignment="1" applyProtection="1">
      <alignment horizontal="center" vertical="center" wrapText="1"/>
      <protection locked="0"/>
    </xf>
    <xf numFmtId="0" fontId="6" fillId="12" borderId="6" xfId="0" applyFont="1" applyFill="1" applyBorder="1" applyAlignment="1" applyProtection="1">
      <alignment horizontal="center" vertical="center" wrapText="1"/>
      <protection locked="0"/>
    </xf>
    <xf numFmtId="164" fontId="6" fillId="12" borderId="6" xfId="0" applyNumberFormat="1" applyFont="1" applyFill="1" applyBorder="1" applyAlignment="1" applyProtection="1">
      <alignment horizontal="right" vertical="center" wrapText="1"/>
      <protection locked="0"/>
    </xf>
    <xf numFmtId="0" fontId="6" fillId="12" borderId="7" xfId="0" applyFont="1" applyFill="1" applyBorder="1" applyAlignment="1" applyProtection="1">
      <alignment vertical="center" wrapText="1"/>
      <protection locked="0"/>
    </xf>
    <xf numFmtId="164" fontId="6" fillId="12" borderId="9" xfId="0" applyNumberFormat="1" applyFont="1" applyFill="1" applyBorder="1" applyAlignment="1">
      <alignment vertical="center" wrapText="1"/>
    </xf>
    <xf numFmtId="0" fontId="6" fillId="12" borderId="2" xfId="0" applyFont="1" applyFill="1" applyBorder="1" applyAlignment="1" applyProtection="1">
      <alignment horizontal="center" vertical="center" wrapText="1"/>
      <protection locked="0"/>
    </xf>
    <xf numFmtId="164" fontId="5" fillId="12" borderId="1" xfId="0" applyNumberFormat="1" applyFont="1" applyFill="1" applyBorder="1" applyAlignment="1" applyProtection="1">
      <alignment horizontal="right" vertical="center" wrapText="1"/>
      <protection locked="0"/>
    </xf>
    <xf numFmtId="164" fontId="5" fillId="12" borderId="6" xfId="0" applyNumberFormat="1" applyFont="1" applyFill="1" applyBorder="1" applyAlignment="1">
      <alignment horizontal="right" vertical="center" wrapText="1"/>
    </xf>
    <xf numFmtId="0" fontId="6" fillId="12" borderId="13" xfId="0" applyFont="1" applyFill="1" applyBorder="1" applyAlignment="1" applyProtection="1">
      <alignment vertical="center"/>
      <protection locked="0"/>
    </xf>
    <xf numFmtId="0" fontId="5" fillId="12" borderId="13" xfId="0" applyFont="1" applyFill="1" applyBorder="1" applyAlignment="1" applyProtection="1">
      <alignment vertical="center"/>
      <protection locked="0"/>
    </xf>
    <xf numFmtId="4" fontId="6" fillId="12" borderId="13" xfId="0" applyNumberFormat="1" applyFont="1" applyFill="1" applyBorder="1" applyAlignment="1">
      <alignment vertical="center"/>
    </xf>
    <xf numFmtId="164" fontId="6" fillId="12" borderId="14" xfId="0" applyNumberFormat="1" applyFont="1" applyFill="1" applyBorder="1" applyAlignment="1" applyProtection="1">
      <alignment horizontal="center" vertical="center"/>
      <protection locked="0"/>
    </xf>
    <xf numFmtId="164" fontId="6" fillId="12" borderId="15" xfId="0" applyNumberFormat="1" applyFont="1" applyFill="1" applyBorder="1" applyAlignment="1" applyProtection="1">
      <alignment horizontal="center" vertical="center"/>
      <protection locked="0"/>
    </xf>
    <xf numFmtId="164" fontId="6" fillId="12" borderId="15" xfId="0" applyNumberFormat="1" applyFont="1" applyFill="1" applyBorder="1" applyAlignment="1" applyProtection="1">
      <alignment vertical="center"/>
      <protection locked="0"/>
    </xf>
    <xf numFmtId="4" fontId="6" fillId="12" borderId="16" xfId="0" applyNumberFormat="1" applyFont="1" applyFill="1" applyBorder="1" applyAlignment="1" applyProtection="1">
      <alignment vertical="center"/>
      <protection locked="0"/>
    </xf>
    <xf numFmtId="183" fontId="55" fillId="0" borderId="0" xfId="4" applyNumberFormat="1"/>
    <xf numFmtId="183" fontId="16" fillId="0" borderId="0" xfId="3" applyNumberFormat="1" applyFont="1" applyAlignment="1">
      <alignment horizontal="center" vertical="center"/>
    </xf>
    <xf numFmtId="183" fontId="0" fillId="0" borderId="0" xfId="0" applyNumberFormat="1" applyAlignment="1">
      <alignment horizontal="center" vertical="center"/>
    </xf>
    <xf numFmtId="181" fontId="12" fillId="12" borderId="1" xfId="0" applyNumberFormat="1"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2" borderId="1" xfId="0" applyFont="1" applyFill="1" applyBorder="1" applyAlignment="1">
      <alignment vertical="center"/>
    </xf>
    <xf numFmtId="169" fontId="12" fillId="12" borderId="1" xfId="0" applyNumberFormat="1" applyFont="1" applyFill="1" applyBorder="1" applyAlignment="1">
      <alignment horizontal="center" vertical="center"/>
    </xf>
    <xf numFmtId="49" fontId="13" fillId="12" borderId="0" xfId="3" applyNumberFormat="1" applyFont="1" applyFill="1" applyAlignment="1">
      <alignment horizontal="center"/>
    </xf>
    <xf numFmtId="0" fontId="45" fillId="12" borderId="0" xfId="3" applyFont="1" applyFill="1" applyAlignment="1">
      <alignment horizontal="center"/>
    </xf>
    <xf numFmtId="165" fontId="13" fillId="12" borderId="0" xfId="3" applyNumberFormat="1" applyFont="1" applyFill="1" applyAlignment="1">
      <alignment horizontal="center"/>
    </xf>
    <xf numFmtId="0" fontId="18" fillId="12" borderId="0" xfId="3" applyFont="1" applyFill="1"/>
    <xf numFmtId="0" fontId="13" fillId="12" borderId="0" xfId="3" applyFont="1" applyFill="1" applyAlignment="1">
      <alignment horizontal="center"/>
    </xf>
    <xf numFmtId="49" fontId="13" fillId="12" borderId="0" xfId="3" applyNumberFormat="1" applyFont="1" applyFill="1"/>
    <xf numFmtId="165" fontId="13" fillId="12" borderId="0" xfId="3" applyNumberFormat="1" applyFont="1" applyFill="1"/>
    <xf numFmtId="0" fontId="13" fillId="12" borderId="0" xfId="3" applyFont="1" applyFill="1"/>
    <xf numFmtId="165" fontId="16" fillId="12" borderId="0" xfId="3" applyNumberFormat="1" applyFont="1" applyFill="1" applyAlignment="1">
      <alignment horizontal="right"/>
    </xf>
    <xf numFmtId="0" fontId="18" fillId="12" borderId="0" xfId="3" applyFont="1" applyFill="1" applyAlignment="1">
      <alignment horizontal="center"/>
    </xf>
    <xf numFmtId="165" fontId="18" fillId="12" borderId="0" xfId="3" applyNumberFormat="1" applyFont="1" applyFill="1" applyAlignment="1">
      <alignment horizontal="center"/>
    </xf>
    <xf numFmtId="165" fontId="18" fillId="12" borderId="0" xfId="3" applyNumberFormat="1" applyFont="1" applyFill="1"/>
    <xf numFmtId="165" fontId="16" fillId="12" borderId="0" xfId="3" applyNumberFormat="1" applyFont="1" applyFill="1" applyAlignment="1">
      <alignment horizontal="right" vertical="center"/>
    </xf>
    <xf numFmtId="165" fontId="18" fillId="0" borderId="0" xfId="3" applyNumberFormat="1" applyFont="1"/>
    <xf numFmtId="0" fontId="10" fillId="12" borderId="1" xfId="0" applyFont="1" applyFill="1" applyBorder="1" applyAlignment="1">
      <alignment horizontal="center" vertical="center" wrapText="1"/>
    </xf>
    <xf numFmtId="180" fontId="29" fillId="0" borderId="92" xfId="5" applyNumberFormat="1" applyBorder="1" applyAlignment="1">
      <alignment horizontal="center" vertical="center"/>
    </xf>
    <xf numFmtId="2" fontId="29" fillId="0" borderId="1" xfId="5" applyNumberFormat="1" applyBorder="1" applyAlignment="1">
      <alignment horizontal="center" vertical="center" wrapText="1"/>
    </xf>
    <xf numFmtId="2" fontId="29" fillId="0" borderId="1" xfId="5" applyNumberFormat="1" applyBorder="1" applyAlignment="1">
      <alignment horizontal="center" vertical="center"/>
    </xf>
    <xf numFmtId="184" fontId="29" fillId="0" borderId="1" xfId="5" applyNumberFormat="1" applyBorder="1" applyAlignment="1">
      <alignment horizontal="center" vertical="center"/>
    </xf>
    <xf numFmtId="0" fontId="29" fillId="0" borderId="94" xfId="5" applyBorder="1" applyAlignment="1">
      <alignment vertical="center" wrapText="1"/>
    </xf>
    <xf numFmtId="49" fontId="29" fillId="0" borderId="0" xfId="5" applyNumberFormat="1" applyAlignment="1">
      <alignment horizontal="center"/>
    </xf>
    <xf numFmtId="165" fontId="12" fillId="0" borderId="0" xfId="3" applyNumberFormat="1" applyFont="1" applyAlignment="1">
      <alignment horizontal="center"/>
    </xf>
    <xf numFmtId="165" fontId="12" fillId="12" borderId="0" xfId="3" applyNumberFormat="1" applyFont="1" applyFill="1"/>
    <xf numFmtId="165" fontId="10" fillId="12" borderId="0" xfId="3" applyNumberFormat="1" applyFont="1" applyFill="1" applyAlignment="1">
      <alignment horizontal="center"/>
    </xf>
    <xf numFmtId="3" fontId="12" fillId="0" borderId="0" xfId="3" applyNumberFormat="1" applyFont="1" applyAlignment="1">
      <alignment horizontal="center" vertical="center"/>
    </xf>
    <xf numFmtId="0" fontId="12" fillId="12" borderId="0" xfId="3" applyFont="1" applyFill="1" applyAlignment="1">
      <alignment horizontal="center" vertical="center"/>
    </xf>
    <xf numFmtId="3" fontId="12" fillId="12" borderId="1" xfId="3" applyNumberFormat="1" applyFont="1" applyFill="1" applyBorder="1" applyAlignment="1">
      <alignment horizontal="center" vertical="center"/>
    </xf>
    <xf numFmtId="0" fontId="12" fillId="12" borderId="1" xfId="3" applyFont="1" applyFill="1" applyBorder="1" applyAlignment="1">
      <alignment horizontal="center" vertical="center"/>
    </xf>
    <xf numFmtId="2" fontId="20" fillId="12" borderId="29" xfId="3" quotePrefix="1" applyNumberFormat="1" applyFont="1" applyFill="1" applyBorder="1" applyAlignment="1">
      <alignment horizontal="center" vertical="center"/>
    </xf>
    <xf numFmtId="4" fontId="20" fillId="12" borderId="1" xfId="3" quotePrefix="1" applyNumberFormat="1" applyFont="1" applyFill="1" applyBorder="1" applyAlignment="1">
      <alignment horizontal="center" vertical="center"/>
    </xf>
    <xf numFmtId="1" fontId="19" fillId="12" borderId="1" xfId="3" quotePrefix="1" applyNumberFormat="1" applyFont="1" applyFill="1" applyBorder="1" applyAlignment="1">
      <alignment horizontal="center" vertical="center"/>
    </xf>
    <xf numFmtId="0" fontId="12" fillId="12" borderId="10" xfId="3" applyFont="1" applyFill="1" applyBorder="1" applyAlignment="1">
      <alignment horizontal="center"/>
    </xf>
    <xf numFmtId="0" fontId="10" fillId="12" borderId="1" xfId="3" applyFont="1" applyFill="1" applyBorder="1" applyAlignment="1">
      <alignment horizontal="center"/>
    </xf>
    <xf numFmtId="0" fontId="12" fillId="12" borderId="41" xfId="3" applyFont="1" applyFill="1" applyBorder="1" applyAlignment="1">
      <alignment horizontal="center"/>
    </xf>
    <xf numFmtId="0" fontId="12" fillId="12" borderId="42" xfId="3" applyFont="1" applyFill="1" applyBorder="1" applyAlignment="1">
      <alignment horizontal="center"/>
    </xf>
    <xf numFmtId="0" fontId="12" fillId="12" borderId="0" xfId="3" applyFont="1" applyFill="1" applyAlignment="1">
      <alignment horizontal="center"/>
    </xf>
    <xf numFmtId="0" fontId="12" fillId="12" borderId="17" xfId="3" applyFont="1" applyFill="1" applyBorder="1" applyAlignment="1">
      <alignment horizontal="center"/>
    </xf>
    <xf numFmtId="0" fontId="12" fillId="12" borderId="26" xfId="3" applyFont="1" applyFill="1" applyBorder="1" applyAlignment="1">
      <alignment horizontal="center"/>
    </xf>
    <xf numFmtId="0" fontId="12" fillId="12" borderId="23" xfId="3" applyFont="1" applyFill="1" applyBorder="1" applyAlignment="1">
      <alignment horizontal="center"/>
    </xf>
    <xf numFmtId="0" fontId="10" fillId="0" borderId="22" xfId="3" applyFont="1" applyBorder="1"/>
    <xf numFmtId="0" fontId="10" fillId="0" borderId="24" xfId="3" applyFont="1" applyBorder="1"/>
    <xf numFmtId="0" fontId="11" fillId="0" borderId="24" xfId="3" applyFont="1" applyBorder="1"/>
    <xf numFmtId="165" fontId="10" fillId="0" borderId="0" xfId="3" applyNumberFormat="1" applyFont="1" applyAlignment="1">
      <alignment horizontal="center" vertical="center"/>
    </xf>
    <xf numFmtId="0" fontId="144" fillId="0" borderId="0" xfId="3" applyFont="1"/>
    <xf numFmtId="165" fontId="144" fillId="0" borderId="0" xfId="3" applyNumberFormat="1" applyFont="1"/>
    <xf numFmtId="49" fontId="144" fillId="0" borderId="0" xfId="3" applyNumberFormat="1" applyFont="1"/>
    <xf numFmtId="0" fontId="145" fillId="0" borderId="0" xfId="3" applyFont="1"/>
    <xf numFmtId="165" fontId="144" fillId="12" borderId="0" xfId="3" applyNumberFormat="1" applyFont="1" applyFill="1"/>
    <xf numFmtId="3" fontId="18" fillId="0" borderId="21" xfId="3" applyNumberFormat="1" applyFont="1" applyBorder="1" applyAlignment="1">
      <alignment horizontal="center"/>
    </xf>
    <xf numFmtId="165" fontId="13" fillId="12" borderId="1" xfId="3" applyNumberFormat="1" applyFont="1" applyFill="1" applyBorder="1" applyAlignment="1">
      <alignment horizontal="center"/>
    </xf>
    <xf numFmtId="0" fontId="12" fillId="0" borderId="1" xfId="3" applyFont="1" applyBorder="1" applyAlignment="1">
      <alignment horizontal="center"/>
    </xf>
    <xf numFmtId="9" fontId="10" fillId="12" borderId="1" xfId="3" applyNumberFormat="1" applyFont="1" applyFill="1" applyBorder="1" applyAlignment="1">
      <alignment horizontal="center"/>
    </xf>
    <xf numFmtId="49" fontId="12" fillId="12" borderId="1" xfId="3" applyNumberFormat="1" applyFont="1" applyFill="1" applyBorder="1" applyAlignment="1">
      <alignment horizontal="center"/>
    </xf>
    <xf numFmtId="0" fontId="12" fillId="12" borderId="1" xfId="3" applyFont="1" applyFill="1" applyBorder="1"/>
    <xf numFmtId="0" fontId="12" fillId="12" borderId="1" xfId="3" applyFont="1" applyFill="1" applyBorder="1" applyAlignment="1">
      <alignment horizontal="center"/>
    </xf>
    <xf numFmtId="165" fontId="12" fillId="12" borderId="1" xfId="3" applyNumberFormat="1" applyFont="1" applyFill="1" applyBorder="1" applyAlignment="1">
      <alignment horizontal="center"/>
    </xf>
    <xf numFmtId="4" fontId="12" fillId="12" borderId="1" xfId="3" applyNumberFormat="1" applyFont="1" applyFill="1" applyBorder="1" applyAlignment="1">
      <alignment horizontal="center"/>
    </xf>
    <xf numFmtId="168" fontId="12" fillId="12" borderId="1" xfId="3" applyNumberFormat="1" applyFont="1" applyFill="1" applyBorder="1" applyAlignment="1">
      <alignment horizontal="center"/>
    </xf>
    <xf numFmtId="49" fontId="79" fillId="0" borderId="1" xfId="3" applyNumberFormat="1" applyFont="1" applyBorder="1" applyAlignment="1">
      <alignment horizontal="center" vertical="center" wrapText="1"/>
    </xf>
    <xf numFmtId="3" fontId="26" fillId="0" borderId="1" xfId="3" applyNumberFormat="1" applyFont="1" applyBorder="1" applyAlignment="1">
      <alignment horizontal="center"/>
    </xf>
    <xf numFmtId="49" fontId="26" fillId="0" borderId="1" xfId="3" applyNumberFormat="1" applyFont="1" applyBorder="1" applyAlignment="1">
      <alignment horizontal="center"/>
    </xf>
    <xf numFmtId="14" fontId="26" fillId="0" borderId="1" xfId="3" applyNumberFormat="1" applyFont="1" applyBorder="1" applyAlignment="1">
      <alignment horizontal="center"/>
    </xf>
    <xf numFmtId="4" fontId="26" fillId="0" borderId="1" xfId="3" applyNumberFormat="1" applyFont="1" applyBorder="1" applyAlignment="1">
      <alignment horizontal="center" vertical="center"/>
    </xf>
    <xf numFmtId="4" fontId="26" fillId="0" borderId="1" xfId="3" quotePrefix="1" applyNumberFormat="1" applyFont="1" applyBorder="1" applyAlignment="1">
      <alignment horizontal="center" vertical="center"/>
    </xf>
    <xf numFmtId="4" fontId="26" fillId="12" borderId="1" xfId="3" quotePrefix="1" applyNumberFormat="1" applyFont="1" applyFill="1" applyBorder="1" applyAlignment="1">
      <alignment horizontal="center" vertical="center"/>
    </xf>
    <xf numFmtId="4" fontId="26" fillId="11" borderId="1" xfId="3" applyNumberFormat="1" applyFont="1" applyFill="1" applyBorder="1" applyAlignment="1">
      <alignment horizontal="right" vertical="center"/>
    </xf>
    <xf numFmtId="4" fontId="26" fillId="0" borderId="1" xfId="3" applyNumberFormat="1" applyFont="1" applyBorder="1" applyAlignment="1">
      <alignment horizontal="right" vertical="center"/>
    </xf>
    <xf numFmtId="165" fontId="26" fillId="0" borderId="1" xfId="3" applyNumberFormat="1" applyFont="1" applyBorder="1" applyAlignment="1">
      <alignment horizontal="center" vertical="center"/>
    </xf>
    <xf numFmtId="0" fontId="59" fillId="0" borderId="0" xfId="3" applyFont="1"/>
    <xf numFmtId="0" fontId="59" fillId="0" borderId="0" xfId="3" applyFont="1" applyAlignment="1">
      <alignment horizontal="left"/>
    </xf>
    <xf numFmtId="0" fontId="59" fillId="0" borderId="0" xfId="3" applyFont="1" applyAlignment="1">
      <alignment horizontal="center"/>
    </xf>
    <xf numFmtId="0" fontId="59" fillId="12" borderId="0" xfId="3" applyFont="1" applyFill="1" applyAlignment="1">
      <alignment horizontal="center"/>
    </xf>
    <xf numFmtId="0" fontId="84" fillId="0" borderId="0" xfId="3" applyFont="1" applyAlignment="1">
      <alignment horizontal="center"/>
    </xf>
    <xf numFmtId="165" fontId="79" fillId="0" borderId="0" xfId="3" applyNumberFormat="1" applyFont="1" applyAlignment="1">
      <alignment horizontal="center"/>
    </xf>
    <xf numFmtId="0" fontId="26" fillId="0" borderId="0" xfId="3" applyFont="1" applyAlignment="1">
      <alignment horizontal="center"/>
    </xf>
    <xf numFmtId="0" fontId="147" fillId="0" borderId="0" xfId="3" applyFont="1" applyAlignment="1">
      <alignment horizontal="left"/>
    </xf>
    <xf numFmtId="0" fontId="147" fillId="0" borderId="0" xfId="3" applyFont="1"/>
    <xf numFmtId="0" fontId="147" fillId="12" borderId="0" xfId="3" applyFont="1" applyFill="1"/>
    <xf numFmtId="0" fontId="26" fillId="0" borderId="0" xfId="3" applyFont="1"/>
    <xf numFmtId="4" fontId="26" fillId="0" borderId="0" xfId="3" applyNumberFormat="1" applyFont="1"/>
    <xf numFmtId="0" fontId="26" fillId="12" borderId="0" xfId="3" applyFont="1" applyFill="1"/>
    <xf numFmtId="3" fontId="79" fillId="0" borderId="0" xfId="3" applyNumberFormat="1" applyFont="1"/>
    <xf numFmtId="165" fontId="79" fillId="0" borderId="0" xfId="3" applyNumberFormat="1" applyFont="1"/>
    <xf numFmtId="3" fontId="79" fillId="0" borderId="0" xfId="3" applyNumberFormat="1" applyFont="1" applyAlignment="1">
      <alignment vertical="center"/>
    </xf>
    <xf numFmtId="165" fontId="79" fillId="0" borderId="0" xfId="3" applyNumberFormat="1" applyFont="1" applyAlignment="1">
      <alignment vertical="center"/>
    </xf>
    <xf numFmtId="49" fontId="59" fillId="12" borderId="0" xfId="3" applyNumberFormat="1" applyFont="1" applyFill="1"/>
    <xf numFmtId="49" fontId="59" fillId="0" borderId="0" xfId="3" applyNumberFormat="1" applyFont="1"/>
    <xf numFmtId="165" fontId="26" fillId="0" borderId="0" xfId="3" applyNumberFormat="1" applyFont="1"/>
    <xf numFmtId="0" fontId="59" fillId="12" borderId="0" xfId="3" applyFont="1" applyFill="1"/>
    <xf numFmtId="0" fontId="59" fillId="0" borderId="0" xfId="3" applyFont="1" applyAlignment="1">
      <alignment vertical="center"/>
    </xf>
    <xf numFmtId="0" fontId="59" fillId="12" borderId="0" xfId="3" applyFont="1" applyFill="1" applyAlignment="1">
      <alignment vertical="center"/>
    </xf>
    <xf numFmtId="165" fontId="26" fillId="0" borderId="0" xfId="3" applyNumberFormat="1" applyFont="1" applyAlignment="1">
      <alignment vertical="center"/>
    </xf>
    <xf numFmtId="168" fontId="96" fillId="0" borderId="1" xfId="3" applyNumberFormat="1" applyFont="1" applyBorder="1" applyAlignment="1">
      <alignment horizontal="center" vertical="center"/>
    </xf>
    <xf numFmtId="165" fontId="96" fillId="0" borderId="1" xfId="3" applyNumberFormat="1" applyFont="1" applyBorder="1" applyAlignment="1">
      <alignment horizontal="center" vertical="center"/>
    </xf>
    <xf numFmtId="3" fontId="144" fillId="0" borderId="0" xfId="3" applyNumberFormat="1" applyFont="1" applyAlignment="1">
      <alignment horizontal="center" vertical="center"/>
    </xf>
    <xf numFmtId="0" fontId="144" fillId="0" borderId="0" xfId="3" applyFont="1" applyAlignment="1">
      <alignment horizontal="center" vertical="center"/>
    </xf>
    <xf numFmtId="0" fontId="79" fillId="0" borderId="26" xfId="3" applyFont="1" applyBorder="1" applyAlignment="1">
      <alignment horizontal="center" vertical="center" textRotation="255"/>
    </xf>
    <xf numFmtId="0" fontId="26" fillId="0" borderId="26" xfId="3" applyFont="1" applyBorder="1" applyAlignment="1">
      <alignment horizontal="center" vertical="center" wrapText="1"/>
    </xf>
    <xf numFmtId="0" fontId="26" fillId="0" borderId="26" xfId="3" applyFont="1" applyBorder="1" applyAlignment="1">
      <alignment horizontal="center" vertical="center"/>
    </xf>
    <xf numFmtId="0" fontId="26" fillId="12" borderId="26" xfId="3" applyFont="1" applyFill="1" applyBorder="1" applyAlignment="1">
      <alignment horizontal="center" vertical="center"/>
    </xf>
    <xf numFmtId="0" fontId="79" fillId="0" borderId="26" xfId="3" applyFont="1" applyBorder="1" applyAlignment="1">
      <alignment horizontal="center" vertical="center" wrapText="1"/>
    </xf>
    <xf numFmtId="0" fontId="79" fillId="12" borderId="26" xfId="3" applyFont="1" applyFill="1" applyBorder="1" applyAlignment="1">
      <alignment horizontal="center" vertical="center" wrapText="1"/>
    </xf>
    <xf numFmtId="183" fontId="59" fillId="0" borderId="0" xfId="3" applyNumberFormat="1" applyFont="1" applyAlignment="1">
      <alignment horizontal="center"/>
    </xf>
    <xf numFmtId="0" fontId="59" fillId="0" borderId="0" xfId="3" applyFont="1" applyAlignment="1">
      <alignment horizontal="left" vertical="center"/>
    </xf>
    <xf numFmtId="0" fontId="59" fillId="0" borderId="0" xfId="3" applyFont="1" applyAlignment="1">
      <alignment horizontal="center" vertical="center"/>
    </xf>
    <xf numFmtId="0" fontId="59" fillId="0" borderId="0" xfId="3" applyFont="1" applyAlignment="1">
      <alignment horizontal="right"/>
    </xf>
    <xf numFmtId="0" fontId="59" fillId="0" borderId="0" xfId="3" applyFont="1" applyAlignment="1">
      <alignment horizontal="right" vertical="center"/>
    </xf>
    <xf numFmtId="49" fontId="79" fillId="0" borderId="1" xfId="0" applyNumberFormat="1" applyFont="1" applyBorder="1" applyAlignment="1">
      <alignment horizontal="center" wrapText="1"/>
    </xf>
    <xf numFmtId="49" fontId="79" fillId="2" borderId="1" xfId="0" applyNumberFormat="1" applyFont="1" applyFill="1" applyBorder="1" applyAlignment="1">
      <alignment horizontal="center" wrapText="1"/>
    </xf>
    <xf numFmtId="49" fontId="62" fillId="0" borderId="1" xfId="0" applyNumberFormat="1" applyFont="1" applyBorder="1" applyAlignment="1">
      <alignment horizontal="center" vertical="top" wrapText="1"/>
    </xf>
    <xf numFmtId="0" fontId="79" fillId="0" borderId="13" xfId="0" applyFont="1" applyBorder="1" applyAlignment="1">
      <alignment horizontal="center"/>
    </xf>
    <xf numFmtId="0" fontId="79" fillId="0" borderId="10" xfId="0" applyFont="1" applyBorder="1" applyAlignment="1">
      <alignment horizontal="center" wrapText="1"/>
    </xf>
    <xf numFmtId="3" fontId="26" fillId="0" borderId="1" xfId="0" applyNumberFormat="1" applyFont="1" applyBorder="1" applyAlignment="1">
      <alignment horizontal="center"/>
    </xf>
    <xf numFmtId="0" fontId="148" fillId="12" borderId="1" xfId="0" applyFont="1" applyFill="1" applyBorder="1" applyAlignment="1">
      <alignment horizontal="center"/>
    </xf>
    <xf numFmtId="3" fontId="148" fillId="12" borderId="1" xfId="0" applyNumberFormat="1" applyFont="1" applyFill="1" applyBorder="1" applyAlignment="1">
      <alignment horizontal="center" vertical="center"/>
    </xf>
    <xf numFmtId="3" fontId="148" fillId="12" borderId="1" xfId="0" applyNumberFormat="1" applyFont="1" applyFill="1" applyBorder="1" applyAlignment="1">
      <alignment horizontal="center" vertical="center" wrapText="1"/>
    </xf>
    <xf numFmtId="0" fontId="148" fillId="12" borderId="1" xfId="0" applyFont="1" applyFill="1" applyBorder="1" applyAlignment="1">
      <alignment horizontal="center" vertical="center"/>
    </xf>
    <xf numFmtId="4" fontId="26" fillId="12" borderId="1" xfId="0" applyNumberFormat="1" applyFont="1" applyFill="1" applyBorder="1" applyAlignment="1">
      <alignment horizontal="center" vertical="center"/>
    </xf>
    <xf numFmtId="4" fontId="26" fillId="0" borderId="1" xfId="0" applyNumberFormat="1" applyFont="1" applyBorder="1" applyAlignment="1">
      <alignment horizontal="center" vertical="center"/>
    </xf>
    <xf numFmtId="165" fontId="149" fillId="0" borderId="43" xfId="0" applyNumberFormat="1" applyFont="1" applyBorder="1" applyAlignment="1">
      <alignment horizontal="center" vertical="center"/>
    </xf>
    <xf numFmtId="0" fontId="148" fillId="0" borderId="0" xfId="0" applyFont="1"/>
    <xf numFmtId="183" fontId="148" fillId="0" borderId="0" xfId="0" applyNumberFormat="1" applyFont="1" applyAlignment="1">
      <alignment horizontal="center"/>
    </xf>
    <xf numFmtId="0" fontId="148" fillId="0" borderId="0" xfId="0" applyFont="1" applyAlignment="1">
      <alignment horizontal="center" vertical="center"/>
    </xf>
    <xf numFmtId="0" fontId="148" fillId="0" borderId="0" xfId="0" applyFont="1" applyAlignment="1">
      <alignment horizontal="right"/>
    </xf>
    <xf numFmtId="0" fontId="148" fillId="0" borderId="0" xfId="0" applyFont="1" applyAlignment="1">
      <alignment horizontal="right" vertical="center"/>
    </xf>
    <xf numFmtId="0" fontId="148" fillId="0" borderId="0" xfId="0" applyFont="1" applyAlignment="1">
      <alignment vertical="center"/>
    </xf>
    <xf numFmtId="0" fontId="151" fillId="0" borderId="0" xfId="0" applyFont="1"/>
    <xf numFmtId="0" fontId="151" fillId="12" borderId="0" xfId="0" applyFont="1" applyFill="1"/>
    <xf numFmtId="3" fontId="10" fillId="12" borderId="1" xfId="0" applyNumberFormat="1" applyFont="1" applyFill="1" applyBorder="1" applyAlignment="1">
      <alignment horizontal="center"/>
    </xf>
    <xf numFmtId="0" fontId="151" fillId="12" borderId="1" xfId="0" applyFont="1" applyFill="1" applyBorder="1" applyAlignment="1">
      <alignment horizontal="center" vertical="center" wrapText="1"/>
    </xf>
    <xf numFmtId="14" fontId="151" fillId="12" borderId="1" xfId="0" applyNumberFormat="1" applyFont="1" applyFill="1" applyBorder="1" applyAlignment="1">
      <alignment horizontal="center" vertical="center"/>
    </xf>
    <xf numFmtId="49" fontId="151" fillId="12" borderId="1" xfId="0" applyNumberFormat="1" applyFont="1" applyFill="1" applyBorder="1" applyAlignment="1">
      <alignment horizontal="center" vertical="center"/>
    </xf>
    <xf numFmtId="0" fontId="10" fillId="12" borderId="1" xfId="0" applyFont="1" applyFill="1" applyBorder="1" applyAlignment="1">
      <alignment horizontal="center" vertical="center"/>
    </xf>
    <xf numFmtId="3" fontId="10" fillId="12" borderId="1" xfId="0" applyNumberFormat="1" applyFont="1" applyFill="1" applyBorder="1" applyAlignment="1">
      <alignment horizontal="center" vertical="center"/>
    </xf>
    <xf numFmtId="4" fontId="10" fillId="12" borderId="1" xfId="0" applyNumberFormat="1" applyFont="1" applyFill="1" applyBorder="1" applyAlignment="1">
      <alignment horizontal="center" vertical="center"/>
    </xf>
    <xf numFmtId="165" fontId="10" fillId="12" borderId="1" xfId="0" applyNumberFormat="1" applyFont="1" applyFill="1" applyBorder="1" applyAlignment="1">
      <alignment horizontal="center" vertical="center"/>
    </xf>
    <xf numFmtId="181" fontId="10" fillId="12" borderId="1" xfId="0" applyNumberFormat="1" applyFont="1" applyFill="1" applyBorder="1" applyAlignment="1">
      <alignment horizontal="center" vertical="center"/>
    </xf>
    <xf numFmtId="0" fontId="29" fillId="11" borderId="117" xfId="10" applyFill="1" applyBorder="1" applyAlignment="1">
      <alignment horizontal="center"/>
    </xf>
    <xf numFmtId="0" fontId="29" fillId="11" borderId="0" xfId="10" applyFill="1" applyAlignment="1">
      <alignment horizontal="center"/>
    </xf>
    <xf numFmtId="2" fontId="29" fillId="2" borderId="98" xfId="5" applyNumberFormat="1" applyFill="1" applyBorder="1" applyAlignment="1">
      <alignment horizontal="left"/>
    </xf>
    <xf numFmtId="175" fontId="26" fillId="30" borderId="1" xfId="3" applyNumberFormat="1" applyFont="1" applyFill="1" applyBorder="1" applyAlignment="1">
      <alignment horizontal="center" vertical="center"/>
    </xf>
    <xf numFmtId="3" fontId="26" fillId="30" borderId="1" xfId="3" applyNumberFormat="1" applyFont="1" applyFill="1" applyBorder="1" applyAlignment="1">
      <alignment horizontal="center" vertical="center"/>
    </xf>
    <xf numFmtId="0" fontId="48" fillId="30" borderId="1" xfId="3" applyFill="1" applyBorder="1" applyAlignment="1">
      <alignment horizontal="center" vertical="center" wrapText="1"/>
    </xf>
    <xf numFmtId="181" fontId="48" fillId="30" borderId="1" xfId="3" applyNumberFormat="1" applyFill="1" applyBorder="1" applyAlignment="1">
      <alignment horizontal="center" vertical="center" wrapText="1"/>
    </xf>
    <xf numFmtId="0" fontId="48" fillId="30" borderId="1" xfId="3" applyFill="1" applyBorder="1" applyAlignment="1">
      <alignment horizontal="center" vertical="center"/>
    </xf>
    <xf numFmtId="1" fontId="12" fillId="30" borderId="1" xfId="3" applyNumberFormat="1" applyFont="1" applyFill="1" applyBorder="1" applyAlignment="1">
      <alignment horizontal="center" vertical="center"/>
    </xf>
    <xf numFmtId="0" fontId="12" fillId="30" borderId="1" xfId="3" applyFont="1" applyFill="1" applyBorder="1" applyAlignment="1">
      <alignment horizontal="center" vertical="center"/>
    </xf>
    <xf numFmtId="0" fontId="0" fillId="30" borderId="1" xfId="0" applyFill="1" applyBorder="1" applyAlignment="1">
      <alignment horizontal="center" vertical="center" wrapText="1"/>
    </xf>
    <xf numFmtId="181" fontId="0" fillId="30" borderId="1" xfId="0" applyNumberFormat="1" applyFill="1" applyBorder="1" applyAlignment="1">
      <alignment horizontal="center" vertical="center" wrapText="1"/>
    </xf>
    <xf numFmtId="49" fontId="0" fillId="30" borderId="1" xfId="0" applyNumberFormat="1" applyFill="1" applyBorder="1" applyAlignment="1">
      <alignment horizontal="center" vertical="center"/>
    </xf>
    <xf numFmtId="1" fontId="12" fillId="30" borderId="1" xfId="0" applyNumberFormat="1" applyFont="1" applyFill="1" applyBorder="1" applyAlignment="1">
      <alignment horizontal="center" vertical="center"/>
    </xf>
    <xf numFmtId="0" fontId="12" fillId="30" borderId="1" xfId="0" applyFont="1" applyFill="1" applyBorder="1" applyAlignment="1">
      <alignment horizontal="center" vertical="center"/>
    </xf>
    <xf numFmtId="4" fontId="12" fillId="30" borderId="1" xfId="0" applyNumberFormat="1" applyFont="1" applyFill="1" applyBorder="1" applyAlignment="1">
      <alignment horizontal="center" vertical="center"/>
    </xf>
    <xf numFmtId="0" fontId="0" fillId="12" borderId="1" xfId="0" applyFill="1" applyBorder="1" applyAlignment="1">
      <alignment horizontal="center" vertical="center" wrapText="1"/>
    </xf>
    <xf numFmtId="181" fontId="0" fillId="12" borderId="1" xfId="0" applyNumberFormat="1" applyFill="1" applyBorder="1" applyAlignment="1">
      <alignment horizontal="center" vertical="center" wrapText="1"/>
    </xf>
    <xf numFmtId="49" fontId="0" fillId="12" borderId="1" xfId="0" applyNumberFormat="1" applyFill="1" applyBorder="1" applyAlignment="1">
      <alignment horizontal="center" vertical="center"/>
    </xf>
    <xf numFmtId="1" fontId="12" fillId="12" borderId="1" xfId="0" applyNumberFormat="1" applyFont="1" applyFill="1" applyBorder="1" applyAlignment="1">
      <alignment horizontal="center" vertical="center"/>
    </xf>
    <xf numFmtId="0" fontId="12" fillId="12" borderId="1" xfId="0" applyFont="1" applyFill="1" applyBorder="1" applyAlignment="1">
      <alignment horizontal="center" vertical="center"/>
    </xf>
    <xf numFmtId="4" fontId="12" fillId="12" borderId="1" xfId="0" applyNumberFormat="1" applyFont="1" applyFill="1" applyBorder="1" applyAlignment="1">
      <alignment horizontal="center" vertical="center"/>
    </xf>
    <xf numFmtId="49" fontId="38" fillId="30" borderId="1" xfId="0" applyNumberFormat="1" applyFont="1" applyFill="1" applyBorder="1" applyAlignment="1">
      <alignment vertical="center" wrapText="1"/>
    </xf>
    <xf numFmtId="49" fontId="38" fillId="30" borderId="1" xfId="0" applyNumberFormat="1" applyFont="1" applyFill="1" applyBorder="1" applyAlignment="1">
      <alignment vertical="center"/>
    </xf>
    <xf numFmtId="4" fontId="30" fillId="11" borderId="21" xfId="2" applyNumberFormat="1" applyFont="1" applyFill="1" applyBorder="1" applyAlignment="1">
      <alignment horizontal="center" vertical="center"/>
    </xf>
    <xf numFmtId="4" fontId="30" fillId="11" borderId="24" xfId="2" applyNumberFormat="1" applyFont="1" applyFill="1" applyBorder="1" applyAlignment="1">
      <alignment horizontal="center" vertical="center"/>
    </xf>
    <xf numFmtId="4" fontId="30" fillId="11" borderId="22" xfId="2" applyNumberFormat="1" applyFont="1" applyFill="1" applyBorder="1" applyAlignment="1">
      <alignment horizontal="center" vertical="center"/>
    </xf>
    <xf numFmtId="0" fontId="27" fillId="11" borderId="0" xfId="0" quotePrefix="1" applyFont="1" applyFill="1" applyAlignment="1">
      <alignment vertical="center"/>
    </xf>
    <xf numFmtId="0" fontId="10" fillId="0" borderId="22" xfId="3" applyFont="1" applyBorder="1" applyAlignment="1">
      <alignment horizontal="center"/>
    </xf>
    <xf numFmtId="3" fontId="12" fillId="0" borderId="5" xfId="3" applyNumberFormat="1" applyFont="1" applyBorder="1" applyAlignment="1">
      <alignment horizontal="center" vertical="center"/>
    </xf>
    <xf numFmtId="4" fontId="12" fillId="11" borderId="1" xfId="3" applyNumberFormat="1" applyFont="1" applyFill="1" applyBorder="1" applyAlignment="1">
      <alignment horizontal="right" vertical="center"/>
    </xf>
    <xf numFmtId="168" fontId="12" fillId="0" borderId="215" xfId="3" applyNumberFormat="1" applyFont="1" applyBorder="1" applyAlignment="1">
      <alignment horizontal="center" vertical="center"/>
    </xf>
    <xf numFmtId="0" fontId="16" fillId="0" borderId="19" xfId="3" applyFont="1" applyBorder="1"/>
    <xf numFmtId="165" fontId="11" fillId="0" borderId="0" xfId="3" applyNumberFormat="1" applyFont="1" applyAlignment="1">
      <alignment horizontal="center"/>
    </xf>
    <xf numFmtId="165" fontId="45" fillId="0" borderId="216" xfId="3" applyNumberFormat="1" applyFont="1" applyBorder="1" applyAlignment="1">
      <alignment vertical="center"/>
    </xf>
    <xf numFmtId="0" fontId="12" fillId="0" borderId="0" xfId="3" applyFont="1" applyAlignment="1">
      <alignment horizontal="right" vertical="center"/>
    </xf>
    <xf numFmtId="165" fontId="12" fillId="0" borderId="0" xfId="3" applyNumberFormat="1" applyFont="1" applyAlignment="1">
      <alignment horizontal="right" vertical="center"/>
    </xf>
    <xf numFmtId="14" fontId="0" fillId="0" borderId="0" xfId="0" applyNumberFormat="1" applyAlignment="1">
      <alignment horizontal="center"/>
    </xf>
    <xf numFmtId="0" fontId="0" fillId="0" borderId="1" xfId="0"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horizontal="left"/>
    </xf>
    <xf numFmtId="2" fontId="1" fillId="0" borderId="1" xfId="0" applyNumberFormat="1" applyFont="1" applyBorder="1" applyAlignment="1">
      <alignment horizontal="center" vertical="center"/>
    </xf>
    <xf numFmtId="0" fontId="26" fillId="0" borderId="0" xfId="11"/>
    <xf numFmtId="0" fontId="26" fillId="0" borderId="0" xfId="11" applyAlignment="1">
      <alignment horizontal="center" vertical="center"/>
    </xf>
    <xf numFmtId="0" fontId="69" fillId="0" borderId="0" xfId="11" applyFont="1" applyAlignment="1">
      <alignment horizontal="center" vertical="center"/>
    </xf>
    <xf numFmtId="183" fontId="26" fillId="0" borderId="0" xfId="11" applyNumberFormat="1" applyAlignment="1">
      <alignment horizontal="center" vertical="center"/>
    </xf>
    <xf numFmtId="0" fontId="26" fillId="0" borderId="0" xfId="11" applyAlignment="1">
      <alignment horizontal="center"/>
    </xf>
    <xf numFmtId="4" fontId="26" fillId="11" borderId="1" xfId="11" applyNumberFormat="1" applyFill="1" applyBorder="1" applyAlignment="1">
      <alignment horizontal="center" vertical="center"/>
    </xf>
    <xf numFmtId="49" fontId="26" fillId="11" borderId="1" xfId="11" applyNumberFormat="1" applyFill="1" applyBorder="1" applyAlignment="1">
      <alignment horizontal="center" vertical="center" wrapText="1"/>
    </xf>
    <xf numFmtId="3" fontId="26" fillId="11" borderId="1" xfId="11" applyNumberFormat="1" applyFill="1" applyBorder="1" applyAlignment="1">
      <alignment horizontal="center" vertical="center" wrapText="1"/>
    </xf>
    <xf numFmtId="0" fontId="26" fillId="11" borderId="1" xfId="11" applyFill="1" applyBorder="1" applyAlignment="1">
      <alignment horizontal="center" vertical="center" wrapText="1"/>
    </xf>
    <xf numFmtId="0" fontId="26" fillId="11" borderId="44" xfId="11" applyFill="1" applyBorder="1" applyAlignment="1">
      <alignment horizontal="center" vertical="center" wrapText="1"/>
    </xf>
    <xf numFmtId="0" fontId="26" fillId="11" borderId="26" xfId="11" applyFill="1" applyBorder="1" applyAlignment="1">
      <alignment horizontal="center" vertical="center" wrapText="1"/>
    </xf>
    <xf numFmtId="0" fontId="26" fillId="11" borderId="26" xfId="11" applyFill="1" applyBorder="1" applyAlignment="1">
      <alignment vertical="center" wrapText="1"/>
    </xf>
    <xf numFmtId="14" fontId="26" fillId="0" borderId="41" xfId="11" applyNumberFormat="1" applyBorder="1"/>
    <xf numFmtId="0" fontId="66" fillId="0" borderId="0" xfId="11" applyFont="1"/>
    <xf numFmtId="4" fontId="26" fillId="0" borderId="0" xfId="11" applyNumberFormat="1" applyAlignment="1">
      <alignment horizontal="center" vertical="center"/>
    </xf>
    <xf numFmtId="14" fontId="26" fillId="0" borderId="0" xfId="11" applyNumberFormat="1" applyAlignment="1">
      <alignment horizontal="center" vertical="center"/>
    </xf>
    <xf numFmtId="0" fontId="26" fillId="0" borderId="0" xfId="11" applyAlignment="1">
      <alignment wrapText="1"/>
    </xf>
    <xf numFmtId="0" fontId="26" fillId="0" borderId="0" xfId="11" applyAlignment="1">
      <alignment vertical="center"/>
    </xf>
    <xf numFmtId="0" fontId="154" fillId="0" borderId="0" xfId="12"/>
    <xf numFmtId="0" fontId="154" fillId="0" borderId="0" xfId="12" applyAlignment="1">
      <alignment horizontal="right" vertical="center"/>
    </xf>
    <xf numFmtId="0" fontId="154" fillId="0" borderId="0" xfId="12" applyAlignment="1">
      <alignment horizontal="left" vertical="center"/>
    </xf>
    <xf numFmtId="0" fontId="154" fillId="0" borderId="0" xfId="12" applyAlignment="1">
      <alignment vertical="center"/>
    </xf>
    <xf numFmtId="185" fontId="154" fillId="0" borderId="0" xfId="12" applyNumberFormat="1" applyAlignment="1">
      <alignment horizontal="center" vertical="center"/>
    </xf>
    <xf numFmtId="0" fontId="154" fillId="0" borderId="1" xfId="12" applyBorder="1"/>
    <xf numFmtId="0" fontId="154" fillId="0" borderId="0" xfId="12" applyAlignment="1">
      <alignment horizontal="center" vertical="center"/>
    </xf>
    <xf numFmtId="185" fontId="154" fillId="0" borderId="26" xfId="12" applyNumberFormat="1" applyBorder="1" applyAlignment="1">
      <alignment horizontal="center" vertical="center"/>
    </xf>
    <xf numFmtId="2" fontId="154" fillId="0" borderId="26" xfId="12" applyNumberFormat="1" applyBorder="1" applyAlignment="1">
      <alignment horizontal="center" vertical="center"/>
    </xf>
    <xf numFmtId="0" fontId="154" fillId="0" borderId="26" xfId="12" applyBorder="1" applyAlignment="1">
      <alignment horizontal="center" vertical="center"/>
    </xf>
    <xf numFmtId="0" fontId="41" fillId="0" borderId="25" xfId="0" applyFont="1" applyBorder="1" applyAlignment="1">
      <alignment vertical="center" wrapText="1"/>
    </xf>
    <xf numFmtId="0" fontId="41" fillId="0" borderId="0" xfId="0" applyFont="1" applyAlignment="1">
      <alignment vertical="center" wrapText="1"/>
    </xf>
    <xf numFmtId="0" fontId="41" fillId="0" borderId="18" xfId="0" applyFont="1" applyBorder="1" applyAlignment="1">
      <alignment vertical="center" wrapText="1"/>
    </xf>
    <xf numFmtId="0" fontId="41" fillId="0" borderId="17" xfId="0" applyFont="1" applyBorder="1" applyAlignment="1">
      <alignment vertical="center" wrapText="1"/>
    </xf>
    <xf numFmtId="4" fontId="105" fillId="0" borderId="0" xfId="0" applyNumberFormat="1" applyFont="1" applyAlignment="1">
      <alignment horizontal="center" vertical="center" wrapText="1"/>
    </xf>
    <xf numFmtId="0" fontId="0" fillId="30" borderId="42" xfId="0" applyFill="1" applyBorder="1" applyAlignment="1">
      <alignment vertical="center"/>
    </xf>
    <xf numFmtId="0" fontId="0" fillId="30" borderId="43" xfId="0" applyFill="1" applyBorder="1" applyAlignment="1">
      <alignment vertical="center"/>
    </xf>
    <xf numFmtId="49" fontId="0" fillId="0" borderId="0" xfId="0" applyNumberFormat="1" applyAlignment="1">
      <alignment horizontal="center" vertical="center"/>
    </xf>
    <xf numFmtId="0" fontId="0" fillId="0" borderId="25" xfId="0" applyBorder="1" applyAlignment="1">
      <alignment horizontal="center" vertical="top"/>
    </xf>
    <xf numFmtId="14" fontId="0" fillId="0" borderId="0" xfId="0" applyNumberFormat="1" applyAlignment="1">
      <alignment horizontal="center" vertical="top"/>
    </xf>
    <xf numFmtId="0" fontId="0" fillId="0" borderId="0" xfId="0" applyAlignment="1">
      <alignment horizontal="center" vertical="top"/>
    </xf>
    <xf numFmtId="0" fontId="0" fillId="0" borderId="18" xfId="0" applyBorder="1" applyAlignment="1">
      <alignment horizontal="center" vertical="top"/>
    </xf>
    <xf numFmtId="0" fontId="10" fillId="0" borderId="24" xfId="3" applyFont="1" applyBorder="1" applyAlignment="1">
      <alignment horizontal="center"/>
    </xf>
    <xf numFmtId="165" fontId="144" fillId="0" borderId="0" xfId="3" applyNumberFormat="1" applyFont="1" applyAlignment="1">
      <alignment horizontal="center"/>
    </xf>
    <xf numFmtId="165" fontId="144" fillId="12" borderId="0" xfId="3" applyNumberFormat="1" applyFont="1" applyFill="1" applyAlignment="1">
      <alignment horizontal="center"/>
    </xf>
    <xf numFmtId="0" fontId="144" fillId="0" borderId="0" xfId="3" applyFont="1" applyAlignment="1">
      <alignment horizontal="center"/>
    </xf>
    <xf numFmtId="49" fontId="40" fillId="30" borderId="23" xfId="0" applyNumberFormat="1" applyFont="1" applyFill="1" applyBorder="1" applyAlignment="1">
      <alignment vertical="center"/>
    </xf>
    <xf numFmtId="49" fontId="40" fillId="30" borderId="44" xfId="0" applyNumberFormat="1" applyFont="1" applyFill="1" applyBorder="1" applyAlignment="1">
      <alignment vertical="center"/>
    </xf>
    <xf numFmtId="165" fontId="12" fillId="0" borderId="0" xfId="3" applyNumberFormat="1" applyFont="1" applyAlignment="1">
      <alignment horizontal="center" vertical="center"/>
    </xf>
    <xf numFmtId="165" fontId="10" fillId="12" borderId="0" xfId="3" applyNumberFormat="1" applyFont="1" applyFill="1"/>
    <xf numFmtId="49" fontId="10" fillId="0" borderId="0" xfId="3" applyNumberFormat="1" applyFont="1" applyAlignment="1">
      <alignment horizontal="center"/>
    </xf>
    <xf numFmtId="165" fontId="10" fillId="0" borderId="53" xfId="3" applyNumberFormat="1" applyFont="1" applyBorder="1" applyAlignment="1">
      <alignment horizontal="center" vertical="center"/>
    </xf>
    <xf numFmtId="165" fontId="13" fillId="0" borderId="8" xfId="3" applyNumberFormat="1" applyFont="1" applyBorder="1" applyAlignment="1">
      <alignment horizontal="center" vertical="center"/>
    </xf>
    <xf numFmtId="165" fontId="13" fillId="0" borderId="218" xfId="3" applyNumberFormat="1" applyFont="1" applyBorder="1" applyAlignment="1">
      <alignment horizontal="center" vertical="center"/>
    </xf>
    <xf numFmtId="165" fontId="13" fillId="0" borderId="219" xfId="3" applyNumberFormat="1" applyFont="1" applyBorder="1" applyAlignment="1">
      <alignment horizontal="center" vertical="center"/>
    </xf>
    <xf numFmtId="165" fontId="13" fillId="12" borderId="219" xfId="3" applyNumberFormat="1" applyFont="1" applyFill="1" applyBorder="1" applyAlignment="1">
      <alignment horizontal="center" vertical="center"/>
    </xf>
    <xf numFmtId="168" fontId="12" fillId="12" borderId="55" xfId="3" applyNumberFormat="1" applyFont="1" applyFill="1" applyBorder="1" applyAlignment="1">
      <alignment horizontal="center" vertical="center"/>
    </xf>
    <xf numFmtId="3" fontId="12" fillId="12" borderId="0" xfId="3" applyNumberFormat="1" applyFont="1" applyFill="1" applyAlignment="1">
      <alignment horizontal="center" vertical="center"/>
    </xf>
    <xf numFmtId="2" fontId="12" fillId="12" borderId="0" xfId="3" applyNumberFormat="1" applyFont="1" applyFill="1" applyAlignment="1">
      <alignment horizontal="center" vertical="center"/>
    </xf>
    <xf numFmtId="3" fontId="12" fillId="12" borderId="21" xfId="3" applyNumberFormat="1" applyFont="1" applyFill="1" applyBorder="1" applyAlignment="1">
      <alignment horizontal="center" vertical="center"/>
    </xf>
    <xf numFmtId="0" fontId="10" fillId="0" borderId="31" xfId="3" applyFont="1" applyBorder="1"/>
    <xf numFmtId="0" fontId="10" fillId="0" borderId="35" xfId="3" applyFont="1" applyBorder="1"/>
    <xf numFmtId="0" fontId="10" fillId="0" borderId="214" xfId="3" applyFont="1" applyBorder="1"/>
    <xf numFmtId="0" fontId="10" fillId="12" borderId="39" xfId="3" applyFont="1" applyFill="1" applyBorder="1"/>
    <xf numFmtId="0" fontId="10" fillId="12" borderId="26" xfId="3" applyFont="1" applyFill="1" applyBorder="1" applyAlignment="1">
      <alignment horizontal="center"/>
    </xf>
    <xf numFmtId="0" fontId="10" fillId="12" borderId="10" xfId="3" applyFont="1" applyFill="1" applyBorder="1" applyAlignment="1">
      <alignment horizontal="center"/>
    </xf>
    <xf numFmtId="0" fontId="11" fillId="12" borderId="13" xfId="3" applyFont="1" applyFill="1" applyBorder="1" applyAlignment="1">
      <alignment horizontal="center"/>
    </xf>
    <xf numFmtId="0" fontId="10" fillId="12" borderId="13" xfId="3" applyFont="1" applyFill="1" applyBorder="1" applyAlignment="1">
      <alignment horizontal="center"/>
    </xf>
    <xf numFmtId="0" fontId="10" fillId="12" borderId="25" xfId="3" applyFont="1" applyFill="1" applyBorder="1" applyAlignment="1">
      <alignment horizontal="center"/>
    </xf>
    <xf numFmtId="0" fontId="10" fillId="12" borderId="18" xfId="3" applyFont="1" applyFill="1" applyBorder="1" applyAlignment="1">
      <alignment horizontal="center"/>
    </xf>
    <xf numFmtId="9" fontId="10" fillId="12" borderId="13" xfId="3" applyNumberFormat="1" applyFont="1" applyFill="1" applyBorder="1" applyAlignment="1">
      <alignment horizontal="center"/>
    </xf>
    <xf numFmtId="0" fontId="10" fillId="12" borderId="6" xfId="3" applyFont="1" applyFill="1" applyBorder="1" applyAlignment="1">
      <alignment horizontal="center" vertical="center"/>
    </xf>
    <xf numFmtId="0" fontId="10" fillId="12" borderId="11" xfId="3" applyFont="1" applyFill="1" applyBorder="1"/>
    <xf numFmtId="0" fontId="12" fillId="12" borderId="13" xfId="3" applyFont="1" applyFill="1" applyBorder="1" applyAlignment="1">
      <alignment horizontal="center"/>
    </xf>
    <xf numFmtId="165" fontId="13" fillId="0" borderId="0" xfId="3" applyNumberFormat="1" applyFont="1" applyAlignment="1">
      <alignment horizontal="center" vertical="center"/>
    </xf>
    <xf numFmtId="165" fontId="13" fillId="12" borderId="0" xfId="3" applyNumberFormat="1" applyFont="1" applyFill="1" applyAlignment="1">
      <alignment horizontal="center" vertical="center"/>
    </xf>
    <xf numFmtId="3" fontId="144" fillId="0" borderId="0" xfId="3" applyNumberFormat="1" applyFont="1" applyAlignment="1">
      <alignment horizontal="center"/>
    </xf>
    <xf numFmtId="183" fontId="144" fillId="0" borderId="0" xfId="3" applyNumberFormat="1" applyFont="1" applyAlignment="1">
      <alignment horizontal="center" vertical="center"/>
    </xf>
    <xf numFmtId="3" fontId="144" fillId="0" borderId="0" xfId="3" applyNumberFormat="1" applyFont="1"/>
    <xf numFmtId="3" fontId="144" fillId="0" borderId="0" xfId="3" applyNumberFormat="1" applyFont="1" applyAlignment="1">
      <alignment horizontal="right"/>
    </xf>
    <xf numFmtId="0" fontId="144" fillId="0" borderId="0" xfId="3" applyFont="1" applyAlignment="1">
      <alignment horizontal="right"/>
    </xf>
    <xf numFmtId="165" fontId="13" fillId="12" borderId="1" xfId="3" applyNumberFormat="1" applyFont="1" applyFill="1" applyBorder="1" applyAlignment="1">
      <alignment horizontal="center" vertical="center"/>
    </xf>
    <xf numFmtId="165" fontId="13" fillId="12" borderId="21" xfId="3" applyNumberFormat="1" applyFont="1" applyFill="1" applyBorder="1" applyAlignment="1">
      <alignment horizontal="center" vertical="center"/>
    </xf>
    <xf numFmtId="166" fontId="10" fillId="0" borderId="0" xfId="3" applyNumberFormat="1" applyFont="1"/>
    <xf numFmtId="3" fontId="26" fillId="12" borderId="39" xfId="3" applyNumberFormat="1" applyFont="1" applyFill="1" applyBorder="1" applyAlignment="1">
      <alignment horizontal="center" vertical="center"/>
    </xf>
    <xf numFmtId="49" fontId="26" fillId="12" borderId="29" xfId="3" applyNumberFormat="1" applyFont="1" applyFill="1" applyBorder="1" applyAlignment="1">
      <alignment horizontal="center" vertical="center"/>
    </xf>
    <xf numFmtId="49" fontId="61" fillId="12" borderId="28" xfId="3" applyNumberFormat="1" applyFont="1" applyFill="1" applyBorder="1" applyAlignment="1">
      <alignment horizontal="center" vertical="center"/>
    </xf>
    <xf numFmtId="0" fontId="26" fillId="12" borderId="29" xfId="3" applyFont="1" applyFill="1" applyBorder="1" applyAlignment="1">
      <alignment horizontal="center" vertical="center"/>
    </xf>
    <xf numFmtId="0" fontId="26" fillId="12" borderId="56" xfId="3" applyFont="1" applyFill="1" applyBorder="1" applyAlignment="1">
      <alignment horizontal="center" vertical="center"/>
    </xf>
    <xf numFmtId="0" fontId="26" fillId="12" borderId="1" xfId="3" applyFont="1" applyFill="1" applyBorder="1" applyAlignment="1">
      <alignment horizontal="center" vertical="center"/>
    </xf>
    <xf numFmtId="1" fontId="26" fillId="12" borderId="1" xfId="3" applyNumberFormat="1" applyFont="1" applyFill="1" applyBorder="1" applyAlignment="1">
      <alignment horizontal="center" vertical="center"/>
    </xf>
    <xf numFmtId="1" fontId="26" fillId="12" borderId="21" xfId="3" applyNumberFormat="1" applyFont="1" applyFill="1" applyBorder="1" applyAlignment="1">
      <alignment horizontal="center" vertical="center"/>
    </xf>
    <xf numFmtId="1" fontId="26" fillId="12" borderId="1" xfId="3" quotePrefix="1" applyNumberFormat="1" applyFont="1" applyFill="1" applyBorder="1" applyAlignment="1">
      <alignment horizontal="center" vertical="center"/>
    </xf>
    <xf numFmtId="2" fontId="26" fillId="12" borderId="1" xfId="3" quotePrefix="1" applyNumberFormat="1" applyFont="1" applyFill="1" applyBorder="1" applyAlignment="1">
      <alignment horizontal="center" vertical="center"/>
    </xf>
    <xf numFmtId="165" fontId="26" fillId="12" borderId="1" xfId="3" applyNumberFormat="1" applyFont="1" applyFill="1" applyBorder="1" applyAlignment="1">
      <alignment horizontal="center" vertical="center"/>
    </xf>
    <xf numFmtId="4" fontId="26" fillId="12" borderId="1" xfId="3" applyNumberFormat="1" applyFont="1" applyFill="1" applyBorder="1" applyAlignment="1">
      <alignment horizontal="center" vertical="center"/>
    </xf>
    <xf numFmtId="168" fontId="26" fillId="12" borderId="6" xfId="3" applyNumberFormat="1" applyFont="1" applyFill="1" applyBorder="1" applyAlignment="1">
      <alignment horizontal="center" vertical="center"/>
    </xf>
    <xf numFmtId="49" fontId="61" fillId="12" borderId="46" xfId="3" applyNumberFormat="1" applyFont="1" applyFill="1" applyBorder="1" applyAlignment="1">
      <alignment horizontal="center" vertical="center"/>
    </xf>
    <xf numFmtId="49" fontId="61" fillId="12" borderId="1" xfId="3" applyNumberFormat="1" applyFont="1" applyFill="1" applyBorder="1" applyAlignment="1">
      <alignment horizontal="center" vertical="center"/>
    </xf>
    <xf numFmtId="165" fontId="52" fillId="0" borderId="1" xfId="0" applyNumberFormat="1" applyFont="1" applyBorder="1" applyAlignment="1">
      <alignment horizontal="center"/>
    </xf>
    <xf numFmtId="3" fontId="10" fillId="0" borderId="0" xfId="3" applyNumberFormat="1" applyFont="1" applyAlignment="1">
      <alignment vertical="center"/>
    </xf>
    <xf numFmtId="0" fontId="17" fillId="0" borderId="0" xfId="3" applyFont="1" applyAlignment="1">
      <alignment vertical="center"/>
    </xf>
    <xf numFmtId="165" fontId="12" fillId="0" borderId="0" xfId="3" applyNumberFormat="1" applyFont="1" applyAlignment="1">
      <alignment vertical="center"/>
    </xf>
    <xf numFmtId="165" fontId="10" fillId="0" borderId="0" xfId="3" applyNumberFormat="1" applyFont="1" applyAlignment="1">
      <alignment vertical="center"/>
    </xf>
    <xf numFmtId="0" fontId="129" fillId="0" borderId="1" xfId="3" applyFont="1" applyBorder="1" applyAlignment="1">
      <alignment horizontal="center" vertical="center" textRotation="255"/>
    </xf>
    <xf numFmtId="0" fontId="75" fillId="12" borderId="26" xfId="4" applyFont="1" applyFill="1" applyBorder="1" applyAlignment="1">
      <alignment horizontal="center" vertical="center"/>
    </xf>
    <xf numFmtId="0" fontId="75" fillId="12" borderId="26" xfId="4" applyFont="1" applyFill="1" applyBorder="1" applyAlignment="1">
      <alignment horizontal="center" vertical="center" wrapText="1"/>
    </xf>
    <xf numFmtId="0" fontId="156" fillId="0" borderId="0" xfId="0" applyFont="1"/>
    <xf numFmtId="0" fontId="30" fillId="11" borderId="25" xfId="2" applyFont="1" applyFill="1" applyBorder="1" applyAlignment="1">
      <alignment vertical="center"/>
    </xf>
    <xf numFmtId="0" fontId="30" fillId="11" borderId="0" xfId="2" applyFont="1" applyFill="1" applyAlignment="1">
      <alignment vertical="center"/>
    </xf>
    <xf numFmtId="0" fontId="30" fillId="11" borderId="0" xfId="2" applyFont="1" applyFill="1" applyAlignment="1">
      <alignment horizontal="center" vertical="center"/>
    </xf>
    <xf numFmtId="0" fontId="30" fillId="11" borderId="25" xfId="2" applyFont="1" applyFill="1" applyBorder="1" applyAlignment="1">
      <alignment vertical="center" wrapText="1"/>
    </xf>
    <xf numFmtId="0" fontId="30" fillId="11" borderId="0" xfId="2" applyFont="1" applyFill="1" applyAlignment="1">
      <alignment vertical="center" wrapText="1"/>
    </xf>
    <xf numFmtId="0" fontId="75" fillId="12" borderId="0" xfId="4" applyFont="1" applyFill="1" applyAlignment="1">
      <alignment horizontal="center"/>
    </xf>
    <xf numFmtId="0" fontId="75" fillId="12" borderId="55" xfId="4" applyFont="1" applyFill="1" applyBorder="1" applyAlignment="1">
      <alignment horizontal="center"/>
    </xf>
    <xf numFmtId="0" fontId="75" fillId="12" borderId="39" xfId="4" applyFont="1" applyFill="1" applyBorder="1"/>
    <xf numFmtId="0" fontId="75" fillId="12" borderId="14" xfId="4" applyFont="1" applyFill="1" applyBorder="1"/>
    <xf numFmtId="0" fontId="75" fillId="12" borderId="117" xfId="4" applyFont="1" applyFill="1" applyBorder="1" applyAlignment="1">
      <alignment horizontal="center"/>
    </xf>
    <xf numFmtId="0" fontId="57" fillId="12" borderId="14" xfId="4" applyFont="1" applyFill="1" applyBorder="1" applyAlignment="1">
      <alignment horizontal="left" vertical="center" wrapText="1"/>
    </xf>
    <xf numFmtId="0" fontId="61" fillId="12" borderId="15" xfId="4" applyFont="1" applyFill="1" applyBorder="1" applyAlignment="1">
      <alignment horizontal="center" vertical="center" wrapText="1"/>
    </xf>
    <xf numFmtId="0" fontId="61" fillId="12" borderId="16" xfId="4" applyFont="1" applyFill="1" applyBorder="1" applyAlignment="1">
      <alignment horizontal="center" vertical="center" wrapText="1"/>
    </xf>
    <xf numFmtId="0" fontId="10" fillId="12" borderId="21" xfId="0" applyFont="1" applyFill="1" applyBorder="1"/>
    <xf numFmtId="0" fontId="10" fillId="12" borderId="1" xfId="0" applyFont="1" applyFill="1" applyBorder="1" applyAlignment="1">
      <alignment vertical="center"/>
    </xf>
    <xf numFmtId="0" fontId="10" fillId="12" borderId="1" xfId="0" applyFont="1" applyFill="1" applyBorder="1" applyAlignment="1">
      <alignment horizontal="left" vertical="center"/>
    </xf>
    <xf numFmtId="0" fontId="11" fillId="12" borderId="1" xfId="0" applyFont="1" applyFill="1" applyBorder="1" applyAlignment="1">
      <alignment horizontal="center" vertical="center"/>
    </xf>
    <xf numFmtId="0" fontId="10" fillId="12" borderId="1" xfId="0" applyFont="1" applyFill="1" applyBorder="1"/>
    <xf numFmtId="0" fontId="10" fillId="12" borderId="1" xfId="0" applyFont="1" applyFill="1" applyBorder="1" applyAlignment="1">
      <alignment horizontal="left"/>
    </xf>
    <xf numFmtId="0" fontId="10" fillId="12" borderId="1" xfId="0" applyFont="1" applyFill="1" applyBorder="1" applyAlignment="1">
      <alignment horizontal="center"/>
    </xf>
    <xf numFmtId="0" fontId="11" fillId="12" borderId="1" xfId="0" applyFont="1" applyFill="1" applyBorder="1" applyAlignment="1">
      <alignment horizontal="center"/>
    </xf>
    <xf numFmtId="3" fontId="12" fillId="12" borderId="1" xfId="0" applyNumberFormat="1" applyFont="1" applyFill="1" applyBorder="1" applyAlignment="1">
      <alignment horizontal="center"/>
    </xf>
    <xf numFmtId="0" fontId="0" fillId="12" borderId="1" xfId="0" applyFill="1" applyBorder="1" applyAlignment="1">
      <alignment horizontal="center"/>
    </xf>
    <xf numFmtId="1" fontId="0" fillId="12" borderId="1" xfId="0" applyNumberFormat="1" applyFill="1" applyBorder="1" applyAlignment="1">
      <alignment horizontal="center"/>
    </xf>
    <xf numFmtId="49" fontId="0" fillId="12" borderId="1" xfId="0" applyNumberFormat="1" applyFill="1" applyBorder="1" applyAlignment="1">
      <alignment horizontal="center"/>
    </xf>
    <xf numFmtId="49" fontId="12" fillId="12" borderId="1" xfId="0" applyNumberFormat="1" applyFont="1" applyFill="1" applyBorder="1" applyAlignment="1">
      <alignment horizontal="center"/>
    </xf>
    <xf numFmtId="0" fontId="12" fillId="12" borderId="1" xfId="0" applyFont="1" applyFill="1" applyBorder="1" applyAlignment="1">
      <alignment horizontal="center"/>
    </xf>
    <xf numFmtId="4" fontId="12" fillId="12" borderId="1" xfId="0" applyNumberFormat="1" applyFont="1" applyFill="1" applyBorder="1" applyAlignment="1">
      <alignment horizontal="center"/>
    </xf>
    <xf numFmtId="2" fontId="12" fillId="12" borderId="1" xfId="0" quotePrefix="1" applyNumberFormat="1" applyFont="1" applyFill="1" applyBorder="1" applyAlignment="1">
      <alignment horizontal="center"/>
    </xf>
    <xf numFmtId="4" fontId="12" fillId="12" borderId="1" xfId="0" applyNumberFormat="1" applyFont="1" applyFill="1" applyBorder="1" applyAlignment="1">
      <alignment horizontal="right" vertical="center"/>
    </xf>
    <xf numFmtId="4" fontId="12" fillId="12" borderId="1" xfId="0" applyNumberFormat="1" applyFont="1" applyFill="1" applyBorder="1" applyAlignment="1">
      <alignment horizontal="right"/>
    </xf>
    <xf numFmtId="165" fontId="12" fillId="12" borderId="1" xfId="0" applyNumberFormat="1" applyFont="1" applyFill="1" applyBorder="1" applyAlignment="1">
      <alignment horizontal="right"/>
    </xf>
    <xf numFmtId="165" fontId="12" fillId="12" borderId="1" xfId="0" applyNumberFormat="1" applyFont="1" applyFill="1" applyBorder="1" applyAlignment="1">
      <alignment horizontal="center"/>
    </xf>
    <xf numFmtId="168" fontId="12" fillId="12" borderId="1" xfId="0" applyNumberFormat="1" applyFont="1" applyFill="1" applyBorder="1" applyAlignment="1">
      <alignment horizontal="center"/>
    </xf>
    <xf numFmtId="14" fontId="0" fillId="12" borderId="1" xfId="0" applyNumberFormat="1" applyFill="1" applyBorder="1" applyAlignment="1">
      <alignment horizontal="center"/>
    </xf>
    <xf numFmtId="1" fontId="12" fillId="12" borderId="1" xfId="0" applyNumberFormat="1" applyFont="1" applyFill="1" applyBorder="1" applyAlignment="1">
      <alignment horizontal="center"/>
    </xf>
    <xf numFmtId="1" fontId="12" fillId="12" borderId="1" xfId="3" applyNumberFormat="1" applyFont="1" applyFill="1" applyBorder="1" applyAlignment="1">
      <alignment horizontal="center" vertical="center"/>
    </xf>
    <xf numFmtId="4" fontId="12" fillId="12" borderId="1" xfId="3" applyNumberFormat="1" applyFont="1" applyFill="1" applyBorder="1" applyAlignment="1">
      <alignment horizontal="center" vertical="center"/>
    </xf>
    <xf numFmtId="12" fontId="29" fillId="0" borderId="1" xfId="5" applyNumberFormat="1" applyBorder="1" applyAlignment="1">
      <alignment horizontal="center" vertical="center"/>
    </xf>
    <xf numFmtId="0" fontId="123" fillId="4" borderId="1" xfId="0" applyFont="1" applyFill="1" applyBorder="1" applyAlignment="1">
      <alignment horizontal="center" vertical="center"/>
    </xf>
    <xf numFmtId="0" fontId="1" fillId="12" borderId="1" xfId="0" applyFont="1" applyFill="1" applyBorder="1"/>
    <xf numFmtId="49" fontId="123" fillId="12" borderId="1" xfId="0" applyNumberFormat="1" applyFont="1" applyFill="1" applyBorder="1" applyAlignment="1">
      <alignment horizontal="center" vertical="center"/>
    </xf>
    <xf numFmtId="0" fontId="123" fillId="12" borderId="1" xfId="0" applyFont="1" applyFill="1" applyBorder="1" applyAlignment="1">
      <alignment horizontal="center" vertical="center"/>
    </xf>
    <xf numFmtId="0" fontId="124" fillId="12" borderId="0" xfId="0" applyFont="1" applyFill="1" applyAlignment="1">
      <alignment horizontal="center" vertical="center"/>
    </xf>
    <xf numFmtId="0" fontId="0" fillId="12" borderId="1" xfId="0" applyFill="1" applyBorder="1" applyAlignment="1">
      <alignment horizontal="left"/>
    </xf>
    <xf numFmtId="0" fontId="29" fillId="0" borderId="1" xfId="10" applyBorder="1" applyAlignment="1" applyProtection="1">
      <alignment horizontal="center"/>
      <protection locked="0"/>
    </xf>
    <xf numFmtId="0" fontId="29" fillId="0" borderId="1" xfId="10" applyBorder="1" applyAlignment="1">
      <alignment horizontal="center"/>
    </xf>
    <xf numFmtId="49" fontId="159" fillId="0" borderId="1" xfId="10" applyNumberFormat="1" applyFont="1" applyBorder="1"/>
    <xf numFmtId="0" fontId="68" fillId="0" borderId="5" xfId="10" applyFont="1" applyBorder="1" applyProtection="1">
      <protection locked="0"/>
    </xf>
    <xf numFmtId="0" fontId="68" fillId="0" borderId="1" xfId="10" applyFont="1" applyBorder="1" applyAlignment="1" applyProtection="1">
      <alignment horizontal="center"/>
      <protection locked="0"/>
    </xf>
    <xf numFmtId="0" fontId="68" fillId="0" borderId="22" xfId="10" applyFont="1" applyBorder="1" applyProtection="1">
      <protection locked="0"/>
    </xf>
    <xf numFmtId="0" fontId="68" fillId="0" borderId="1" xfId="10" applyFont="1" applyBorder="1" applyProtection="1">
      <protection locked="0"/>
    </xf>
    <xf numFmtId="0" fontId="27" fillId="12" borderId="1" xfId="2" applyFont="1" applyFill="1" applyBorder="1" applyAlignment="1">
      <alignment vertical="center"/>
    </xf>
    <xf numFmtId="0" fontId="27" fillId="12" borderId="23" xfId="2" applyFont="1" applyFill="1" applyBorder="1" applyAlignment="1">
      <alignment vertical="center"/>
    </xf>
    <xf numFmtId="0" fontId="27" fillId="12" borderId="17" xfId="2" applyFont="1" applyFill="1" applyBorder="1" applyAlignment="1">
      <alignment vertical="center"/>
    </xf>
    <xf numFmtId="0" fontId="27" fillId="12" borderId="44" xfId="2" applyFont="1" applyFill="1" applyBorder="1" applyAlignment="1">
      <alignment vertical="center"/>
    </xf>
    <xf numFmtId="0" fontId="27" fillId="12" borderId="21" xfId="2" applyFont="1" applyFill="1" applyBorder="1" applyAlignment="1">
      <alignment vertical="center"/>
    </xf>
    <xf numFmtId="0" fontId="27" fillId="12" borderId="24" xfId="2" applyFont="1" applyFill="1" applyBorder="1" applyAlignment="1">
      <alignment vertical="center"/>
    </xf>
    <xf numFmtId="0" fontId="27" fillId="12" borderId="22" xfId="2" applyFont="1" applyFill="1" applyBorder="1" applyAlignment="1">
      <alignment vertical="center"/>
    </xf>
    <xf numFmtId="0" fontId="30" fillId="12" borderId="1" xfId="2" applyFont="1" applyFill="1" applyBorder="1" applyAlignment="1">
      <alignment horizontal="center" vertical="center"/>
    </xf>
    <xf numFmtId="0" fontId="27" fillId="12" borderId="26" xfId="2" applyFont="1" applyFill="1" applyBorder="1" applyAlignment="1">
      <alignment vertical="center"/>
    </xf>
    <xf numFmtId="0" fontId="27" fillId="12" borderId="10" xfId="2" applyFont="1" applyFill="1" applyBorder="1" applyAlignment="1">
      <alignment vertical="center"/>
    </xf>
    <xf numFmtId="0" fontId="27" fillId="12" borderId="25" xfId="2" applyFont="1" applyFill="1" applyBorder="1" applyAlignment="1">
      <alignment vertical="center"/>
    </xf>
    <xf numFmtId="0" fontId="27" fillId="12" borderId="0" xfId="2" applyFont="1" applyFill="1" applyAlignment="1">
      <alignment vertical="center"/>
    </xf>
    <xf numFmtId="0" fontId="27" fillId="12" borderId="18" xfId="2" applyFont="1" applyFill="1" applyBorder="1" applyAlignment="1">
      <alignment vertical="center"/>
    </xf>
    <xf numFmtId="0" fontId="27" fillId="12" borderId="42" xfId="2" applyFont="1" applyFill="1" applyBorder="1" applyAlignment="1">
      <alignment vertical="center"/>
    </xf>
    <xf numFmtId="0" fontId="27" fillId="12" borderId="41" xfId="2" applyFont="1" applyFill="1" applyBorder="1" applyAlignment="1">
      <alignment vertical="center"/>
    </xf>
    <xf numFmtId="0" fontId="27" fillId="12" borderId="43" xfId="2" applyFont="1" applyFill="1" applyBorder="1" applyAlignment="1">
      <alignment vertical="center"/>
    </xf>
    <xf numFmtId="0" fontId="27" fillId="12" borderId="1" xfId="2" applyFont="1" applyFill="1" applyBorder="1" applyAlignment="1">
      <alignment horizontal="center" vertical="center"/>
    </xf>
    <xf numFmtId="0" fontId="27" fillId="12" borderId="21" xfId="2" applyFont="1" applyFill="1" applyBorder="1" applyAlignment="1">
      <alignment horizontal="center" vertical="center"/>
    </xf>
    <xf numFmtId="0" fontId="28" fillId="12" borderId="1" xfId="2" applyFont="1" applyFill="1" applyBorder="1" applyAlignment="1">
      <alignment vertical="center"/>
    </xf>
    <xf numFmtId="170" fontId="30" fillId="12" borderId="21" xfId="2" applyNumberFormat="1" applyFont="1" applyFill="1" applyBorder="1" applyAlignment="1">
      <alignment horizontal="right" vertical="center"/>
    </xf>
    <xf numFmtId="0" fontId="30" fillId="12" borderId="24" xfId="2" applyFont="1" applyFill="1" applyBorder="1" applyAlignment="1">
      <alignment vertical="center"/>
    </xf>
    <xf numFmtId="0" fontId="30" fillId="12" borderId="1" xfId="2" quotePrefix="1" applyFont="1" applyFill="1" applyBorder="1" applyAlignment="1">
      <alignment horizontal="center" vertical="center"/>
    </xf>
    <xf numFmtId="0" fontId="32" fillId="12" borderId="1" xfId="2" applyFont="1" applyFill="1" applyBorder="1" applyAlignment="1">
      <alignment vertical="center"/>
    </xf>
    <xf numFmtId="0" fontId="30" fillId="12" borderId="1" xfId="2" applyFont="1" applyFill="1" applyBorder="1" applyAlignment="1">
      <alignment vertical="center"/>
    </xf>
    <xf numFmtId="0" fontId="30" fillId="12" borderId="21" xfId="2" applyFont="1" applyFill="1" applyBorder="1" applyAlignment="1">
      <alignment vertical="center"/>
    </xf>
    <xf numFmtId="0" fontId="30" fillId="12" borderId="22" xfId="2" applyFont="1" applyFill="1" applyBorder="1" applyAlignment="1">
      <alignment vertical="center"/>
    </xf>
    <xf numFmtId="0" fontId="68" fillId="0" borderId="5" xfId="10" applyFont="1" applyBorder="1" applyAlignment="1" applyProtection="1">
      <alignment vertical="center"/>
      <protection locked="0"/>
    </xf>
    <xf numFmtId="49" fontId="159" fillId="0" borderId="1" xfId="10" applyNumberFormat="1" applyFont="1" applyBorder="1" applyAlignment="1">
      <alignment vertical="center"/>
    </xf>
    <xf numFmtId="0" fontId="29" fillId="0" borderId="0" xfId="5" applyAlignment="1">
      <alignment horizontal="right"/>
    </xf>
    <xf numFmtId="0" fontId="160" fillId="0" borderId="0" xfId="13"/>
    <xf numFmtId="186" fontId="160" fillId="0" borderId="0" xfId="13" applyNumberFormat="1"/>
    <xf numFmtId="2" fontId="97" fillId="0" borderId="0" xfId="13" applyNumberFormat="1" applyFont="1" applyAlignment="1">
      <alignment horizontal="center" vertical="center"/>
    </xf>
    <xf numFmtId="0" fontId="97" fillId="0" borderId="0" xfId="13" applyFont="1" applyAlignment="1">
      <alignment horizontal="center" vertical="center"/>
    </xf>
    <xf numFmtId="0" fontId="160" fillId="12" borderId="0" xfId="13" applyFill="1"/>
    <xf numFmtId="0" fontId="162" fillId="0" borderId="0" xfId="13" applyFont="1" applyAlignment="1">
      <alignment horizontal="center"/>
    </xf>
    <xf numFmtId="0" fontId="160" fillId="0" borderId="0" xfId="13" applyAlignment="1">
      <alignment vertical="center"/>
    </xf>
    <xf numFmtId="0" fontId="163" fillId="0" borderId="0" xfId="13" applyFont="1"/>
    <xf numFmtId="186" fontId="163" fillId="0" borderId="0" xfId="13" applyNumberFormat="1" applyFont="1"/>
    <xf numFmtId="0" fontId="163" fillId="0" borderId="0" xfId="13" applyFont="1" applyAlignment="1">
      <alignment vertical="center"/>
    </xf>
    <xf numFmtId="0" fontId="75" fillId="0" borderId="0" xfId="13" applyFont="1"/>
    <xf numFmtId="186" fontId="75" fillId="0" borderId="0" xfId="13" applyNumberFormat="1" applyFont="1"/>
    <xf numFmtId="0" fontId="165" fillId="12" borderId="5" xfId="13" applyFont="1" applyFill="1" applyBorder="1" applyAlignment="1">
      <alignment horizontal="center" vertical="center"/>
    </xf>
    <xf numFmtId="0" fontId="165" fillId="12" borderId="1" xfId="13" applyFont="1" applyFill="1" applyBorder="1" applyAlignment="1">
      <alignment horizontal="center" vertical="center"/>
    </xf>
    <xf numFmtId="49" fontId="165" fillId="12" borderId="1" xfId="13" applyNumberFormat="1" applyFont="1" applyFill="1" applyBorder="1" applyAlignment="1">
      <alignment horizontal="center" vertical="center"/>
    </xf>
    <xf numFmtId="4" fontId="165" fillId="12" borderId="1" xfId="13" applyNumberFormat="1" applyFont="1" applyFill="1" applyBorder="1" applyAlignment="1">
      <alignment horizontal="center" vertical="center"/>
    </xf>
    <xf numFmtId="4" fontId="165" fillId="12" borderId="6" xfId="13" applyNumberFormat="1" applyFont="1" applyFill="1" applyBorder="1" applyAlignment="1">
      <alignment horizontal="center" vertical="center"/>
    </xf>
    <xf numFmtId="4" fontId="165" fillId="12" borderId="5" xfId="13" applyNumberFormat="1" applyFont="1" applyFill="1" applyBorder="1" applyAlignment="1">
      <alignment horizontal="center" vertical="center"/>
    </xf>
    <xf numFmtId="0" fontId="2" fillId="0" borderId="0" xfId="0" applyFont="1" applyAlignment="1">
      <alignment horizontal="center" vertical="center"/>
    </xf>
    <xf numFmtId="4" fontId="6" fillId="0" borderId="0" xfId="0" applyNumberFormat="1" applyFont="1" applyAlignment="1" applyProtection="1">
      <alignment horizontal="center" vertical="center"/>
      <protection locked="0"/>
    </xf>
    <xf numFmtId="0" fontId="10" fillId="0" borderId="1" xfId="0" applyFont="1" applyBorder="1" applyAlignment="1">
      <alignment horizontal="center" wrapText="1"/>
    </xf>
    <xf numFmtId="14" fontId="148" fillId="12" borderId="1" xfId="0" applyNumberFormat="1" applyFont="1" applyFill="1" applyBorder="1" applyAlignment="1">
      <alignment horizontal="center"/>
    </xf>
    <xf numFmtId="3" fontId="26" fillId="0" borderId="1" xfId="0" applyNumberFormat="1" applyFont="1" applyBorder="1" applyAlignment="1">
      <alignment horizontal="center" vertical="center"/>
    </xf>
    <xf numFmtId="14" fontId="148" fillId="12" borderId="1" xfId="0" applyNumberFormat="1" applyFont="1" applyFill="1" applyBorder="1" applyAlignment="1">
      <alignment horizontal="center" vertical="center"/>
    </xf>
    <xf numFmtId="4" fontId="26" fillId="11" borderId="1" xfId="0" applyNumberFormat="1" applyFont="1" applyFill="1" applyBorder="1" applyAlignment="1">
      <alignment horizontal="center" vertical="center"/>
    </xf>
    <xf numFmtId="165" fontId="26" fillId="0" borderId="1" xfId="0" applyNumberFormat="1" applyFont="1" applyBorder="1" applyAlignment="1">
      <alignment horizontal="center" vertical="center"/>
    </xf>
    <xf numFmtId="181" fontId="10" fillId="30" borderId="1" xfId="0" applyNumberFormat="1" applyFont="1" applyFill="1" applyBorder="1" applyAlignment="1">
      <alignment horizontal="center"/>
    </xf>
    <xf numFmtId="0" fontId="154" fillId="0" borderId="0" xfId="12" applyAlignment="1">
      <alignment horizontal="left"/>
    </xf>
    <xf numFmtId="14" fontId="154" fillId="0" borderId="0" xfId="12" applyNumberFormat="1" applyAlignment="1">
      <alignment horizontal="left" vertical="center"/>
    </xf>
    <xf numFmtId="0" fontId="154" fillId="0" borderId="0" xfId="12" applyAlignment="1">
      <alignment horizontal="center" vertical="top"/>
    </xf>
    <xf numFmtId="0" fontId="5" fillId="12" borderId="5" xfId="0" applyFont="1" applyFill="1" applyBorder="1" applyAlignment="1" applyProtection="1">
      <alignment horizontal="right" vertical="center" wrapText="1"/>
      <protection locked="0"/>
    </xf>
    <xf numFmtId="0" fontId="6" fillId="12" borderId="2" xfId="0" applyFont="1" applyFill="1" applyBorder="1" applyAlignment="1" applyProtection="1">
      <alignment vertical="center"/>
      <protection locked="0"/>
    </xf>
    <xf numFmtId="0" fontId="6" fillId="12" borderId="5" xfId="0" applyFont="1" applyFill="1" applyBorder="1" applyAlignment="1" applyProtection="1">
      <alignment vertical="center"/>
      <protection locked="0"/>
    </xf>
    <xf numFmtId="0" fontId="6" fillId="12" borderId="3" xfId="0" applyFont="1" applyFill="1" applyBorder="1" applyAlignment="1" applyProtection="1">
      <alignment horizontal="left" vertical="center"/>
      <protection locked="0"/>
    </xf>
    <xf numFmtId="0" fontId="6" fillId="12" borderId="1" xfId="0" applyFont="1" applyFill="1" applyBorder="1" applyAlignment="1">
      <alignment horizontal="left" vertical="center"/>
    </xf>
    <xf numFmtId="0" fontId="6" fillId="12" borderId="55" xfId="0" applyFont="1" applyFill="1" applyBorder="1" applyAlignment="1">
      <alignment horizontal="left"/>
    </xf>
    <xf numFmtId="0" fontId="103" fillId="12" borderId="10" xfId="10" applyFont="1" applyFill="1" applyBorder="1" applyAlignment="1">
      <alignment horizontal="center" vertical="center"/>
    </xf>
    <xf numFmtId="0" fontId="103" fillId="12" borderId="1" xfId="10" applyFont="1" applyFill="1" applyBorder="1" applyAlignment="1">
      <alignment horizontal="center" vertical="center"/>
    </xf>
    <xf numFmtId="165" fontId="45" fillId="0" borderId="0" xfId="0" applyNumberFormat="1" applyFont="1" applyAlignment="1">
      <alignment horizontal="center"/>
    </xf>
    <xf numFmtId="4" fontId="12" fillId="12" borderId="1" xfId="0" quotePrefix="1" applyNumberFormat="1" applyFont="1" applyFill="1" applyBorder="1" applyAlignment="1">
      <alignment horizontal="center"/>
    </xf>
    <xf numFmtId="165" fontId="54" fillId="0" borderId="1" xfId="0" applyNumberFormat="1" applyFont="1" applyBorder="1" applyAlignment="1">
      <alignment horizontal="center"/>
    </xf>
    <xf numFmtId="0" fontId="10" fillId="12" borderId="21" xfId="0" applyFont="1" applyFill="1" applyBorder="1" applyAlignment="1">
      <alignment horizontal="center" vertical="center" wrapText="1"/>
    </xf>
    <xf numFmtId="0" fontId="48" fillId="12" borderId="1" xfId="3" applyFill="1" applyBorder="1" applyAlignment="1">
      <alignment horizontal="center" vertical="center"/>
    </xf>
    <xf numFmtId="0" fontId="63" fillId="11" borderId="0" xfId="10" applyFont="1" applyFill="1" applyAlignment="1">
      <alignment vertical="center" wrapText="1"/>
    </xf>
    <xf numFmtId="0" fontId="63" fillId="0" borderId="0" xfId="10" applyFont="1" applyAlignment="1">
      <alignment vertical="center" wrapText="1"/>
    </xf>
    <xf numFmtId="0" fontId="29" fillId="11" borderId="117" xfId="10" applyFill="1" applyBorder="1" applyAlignment="1">
      <alignment vertical="center"/>
    </xf>
    <xf numFmtId="0" fontId="29" fillId="11" borderId="0" xfId="10" applyFill="1" applyAlignment="1" applyProtection="1">
      <alignment vertical="center"/>
      <protection locked="0"/>
    </xf>
    <xf numFmtId="0" fontId="29" fillId="11" borderId="0" xfId="10" applyFill="1" applyAlignment="1">
      <alignment vertical="center"/>
    </xf>
    <xf numFmtId="0" fontId="29" fillId="11" borderId="55" xfId="10" applyFill="1" applyBorder="1" applyAlignment="1">
      <alignment vertical="center"/>
    </xf>
    <xf numFmtId="0" fontId="29" fillId="0" borderId="0" xfId="10" applyAlignment="1">
      <alignment vertical="center"/>
    </xf>
    <xf numFmtId="49" fontId="0" fillId="2" borderId="1" xfId="0" applyNumberFormat="1" applyFill="1" applyBorder="1" applyAlignment="1">
      <alignment horizontal="center"/>
    </xf>
    <xf numFmtId="0" fontId="12" fillId="2" borderId="1" xfId="0" applyFont="1" applyFill="1" applyBorder="1" applyAlignment="1">
      <alignment horizontal="center" vertical="center"/>
    </xf>
    <xf numFmtId="181" fontId="12"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4" fontId="154" fillId="0" borderId="26" xfId="12" applyNumberFormat="1" applyBorder="1" applyAlignment="1">
      <alignment horizontal="center" vertical="center"/>
    </xf>
    <xf numFmtId="4" fontId="12" fillId="2" borderId="1" xfId="3" applyNumberFormat="1" applyFont="1" applyFill="1" applyBorder="1" applyAlignment="1">
      <alignment horizontal="center" vertical="center"/>
    </xf>
    <xf numFmtId="49" fontId="48" fillId="2" borderId="1" xfId="3" applyNumberFormat="1" applyFill="1" applyBorder="1" applyAlignment="1">
      <alignment horizontal="center" vertical="center"/>
    </xf>
    <xf numFmtId="3" fontId="12" fillId="2" borderId="1" xfId="0" applyNumberFormat="1" applyFont="1" applyFill="1" applyBorder="1" applyAlignment="1">
      <alignment horizontal="center"/>
    </xf>
    <xf numFmtId="49" fontId="10" fillId="12" borderId="1" xfId="0" applyNumberFormat="1" applyFont="1" applyFill="1" applyBorder="1" applyAlignment="1">
      <alignment horizontal="center" vertical="center"/>
    </xf>
    <xf numFmtId="0" fontId="75" fillId="12" borderId="1" xfId="4" applyFont="1" applyFill="1" applyBorder="1" applyAlignment="1">
      <alignment horizontal="center"/>
    </xf>
    <xf numFmtId="0" fontId="75" fillId="12" borderId="8" xfId="4" applyFont="1" applyFill="1" applyBorder="1" applyAlignment="1">
      <alignment horizontal="center"/>
    </xf>
    <xf numFmtId="0" fontId="75" fillId="12" borderId="26" xfId="4" applyFont="1" applyFill="1" applyBorder="1" applyAlignment="1">
      <alignment horizontal="center"/>
    </xf>
    <xf numFmtId="0" fontId="75" fillId="12" borderId="3" xfId="4" applyFont="1" applyFill="1" applyBorder="1" applyAlignment="1">
      <alignment horizontal="center"/>
    </xf>
    <xf numFmtId="0" fontId="60" fillId="12" borderId="3" xfId="4" applyFont="1" applyFill="1" applyBorder="1" applyAlignment="1">
      <alignment horizontal="center" vertical="center" wrapText="1"/>
    </xf>
    <xf numFmtId="0" fontId="60" fillId="12" borderId="1" xfId="4" applyFont="1" applyFill="1" applyBorder="1" applyAlignment="1">
      <alignment horizontal="center" vertical="center" wrapText="1"/>
    </xf>
    <xf numFmtId="0" fontId="60" fillId="12" borderId="8" xfId="4" applyFont="1" applyFill="1" applyBorder="1" applyAlignment="1">
      <alignment horizontal="center" vertical="center" wrapText="1"/>
    </xf>
    <xf numFmtId="1" fontId="19" fillId="30" borderId="1" xfId="3" quotePrefix="1" applyNumberFormat="1" applyFont="1" applyFill="1" applyBorder="1" applyAlignment="1">
      <alignment horizontal="center" vertical="center"/>
    </xf>
    <xf numFmtId="0" fontId="123" fillId="4" borderId="1" xfId="0" applyFont="1" applyFill="1" applyBorder="1" applyAlignment="1">
      <alignment horizontal="center" vertical="center" wrapText="1"/>
    </xf>
    <xf numFmtId="17" fontId="12" fillId="12" borderId="1" xfId="3" applyNumberFormat="1" applyFont="1" applyFill="1" applyBorder="1" applyAlignment="1">
      <alignment horizontal="center"/>
    </xf>
    <xf numFmtId="2" fontId="51" fillId="11" borderId="0" xfId="3" quotePrefix="1" applyNumberFormat="1" applyFont="1" applyFill="1" applyAlignment="1">
      <alignment vertical="center"/>
    </xf>
    <xf numFmtId="0" fontId="26" fillId="17" borderId="21" xfId="6" applyFont="1" applyFill="1" applyBorder="1" applyAlignment="1" applyProtection="1">
      <alignment horizontal="center"/>
      <protection locked="0"/>
    </xf>
    <xf numFmtId="0" fontId="0" fillId="0" borderId="0" xfId="0" applyAlignment="1" applyProtection="1">
      <alignment horizontal="center"/>
      <protection locked="0"/>
    </xf>
    <xf numFmtId="0" fontId="58" fillId="0" borderId="63" xfId="11" applyFont="1" applyBorder="1" applyAlignment="1">
      <alignment vertical="center"/>
    </xf>
    <xf numFmtId="0" fontId="59" fillId="0" borderId="64" xfId="11" applyFont="1" applyBorder="1" applyAlignment="1">
      <alignment vertical="center"/>
    </xf>
    <xf numFmtId="0" fontId="57" fillId="0" borderId="65" xfId="11" applyFont="1" applyBorder="1" applyAlignment="1">
      <alignment horizontal="center" vertical="center"/>
    </xf>
    <xf numFmtId="0" fontId="58" fillId="0" borderId="68" xfId="11" applyFont="1" applyBorder="1" applyAlignment="1">
      <alignment vertical="center"/>
    </xf>
    <xf numFmtId="0" fontId="59" fillId="0" borderId="69" xfId="11" applyFont="1" applyBorder="1" applyAlignment="1">
      <alignment horizontal="left" vertical="center"/>
    </xf>
    <xf numFmtId="0" fontId="59" fillId="0" borderId="69" xfId="11" applyFont="1" applyBorder="1" applyAlignment="1">
      <alignment vertical="center"/>
    </xf>
    <xf numFmtId="0" fontId="57" fillId="0" borderId="57" xfId="11" applyFont="1" applyBorder="1" applyAlignment="1">
      <alignment horizontal="center" vertical="center"/>
    </xf>
    <xf numFmtId="0" fontId="26" fillId="0" borderId="29" xfId="11" applyBorder="1" applyAlignment="1">
      <alignment horizontal="left" vertical="center" wrapText="1"/>
    </xf>
    <xf numFmtId="0" fontId="60" fillId="0" borderId="29" xfId="11" applyFont="1" applyBorder="1" applyAlignment="1">
      <alignment horizontal="center" vertical="center" wrapText="1"/>
    </xf>
    <xf numFmtId="0" fontId="26" fillId="0" borderId="29" xfId="11" applyBorder="1" applyAlignment="1">
      <alignment vertical="center" wrapText="1"/>
    </xf>
    <xf numFmtId="172" fontId="60" fillId="0" borderId="70" xfId="11" applyNumberFormat="1" applyFont="1" applyBorder="1" applyAlignment="1">
      <alignment horizontal="center" vertical="center" wrapText="1"/>
    </xf>
    <xf numFmtId="0" fontId="59" fillId="0" borderId="29" xfId="11" applyFont="1" applyBorder="1" applyAlignment="1">
      <alignment horizontal="left" vertical="center" wrapText="1"/>
    </xf>
    <xf numFmtId="0" fontId="61" fillId="0" borderId="29" xfId="11" applyFont="1" applyBorder="1" applyAlignment="1">
      <alignment horizontal="center" vertical="center" wrapText="1"/>
    </xf>
    <xf numFmtId="0" fontId="61" fillId="0" borderId="70" xfId="11" applyFont="1" applyBorder="1" applyAlignment="1">
      <alignment horizontal="center" vertical="center" wrapText="1"/>
    </xf>
    <xf numFmtId="0" fontId="59" fillId="12" borderId="29" xfId="11" applyFont="1" applyFill="1" applyBorder="1" applyAlignment="1">
      <alignment horizontal="left" vertical="center" wrapText="1"/>
    </xf>
    <xf numFmtId="0" fontId="62" fillId="12" borderId="29" xfId="11" applyFont="1" applyFill="1" applyBorder="1" applyAlignment="1">
      <alignment horizontal="center" vertical="center" wrapText="1"/>
    </xf>
    <xf numFmtId="0" fontId="62" fillId="12" borderId="70" xfId="11" applyFont="1" applyFill="1" applyBorder="1" applyAlignment="1">
      <alignment horizontal="center" vertical="center" wrapText="1"/>
    </xf>
    <xf numFmtId="49" fontId="60" fillId="12" borderId="29" xfId="11" applyNumberFormat="1" applyFont="1" applyFill="1" applyBorder="1" applyAlignment="1">
      <alignment horizontal="center" vertical="center" wrapText="1"/>
    </xf>
    <xf numFmtId="16" fontId="59" fillId="12" borderId="29" xfId="11" applyNumberFormat="1" applyFont="1" applyFill="1" applyBorder="1" applyAlignment="1">
      <alignment horizontal="center" vertical="center" wrapText="1"/>
    </xf>
    <xf numFmtId="49" fontId="60" fillId="12" borderId="70" xfId="11" applyNumberFormat="1" applyFont="1" applyFill="1" applyBorder="1" applyAlignment="1">
      <alignment horizontal="center" vertical="center" wrapText="1"/>
    </xf>
    <xf numFmtId="183" fontId="60" fillId="12" borderId="70" xfId="11" applyNumberFormat="1" applyFont="1" applyFill="1" applyBorder="1" applyAlignment="1">
      <alignment horizontal="center" vertical="center"/>
    </xf>
    <xf numFmtId="0" fontId="59" fillId="0" borderId="29" xfId="11" applyFont="1" applyBorder="1" applyAlignment="1">
      <alignment vertical="center" wrapText="1"/>
    </xf>
    <xf numFmtId="0" fontId="60" fillId="0" borderId="29" xfId="11" applyFont="1" applyBorder="1" applyAlignment="1">
      <alignment vertical="center" wrapText="1"/>
    </xf>
    <xf numFmtId="0" fontId="60" fillId="0" borderId="70" xfId="11" applyFont="1" applyBorder="1" applyAlignment="1">
      <alignment vertical="center" wrapText="1"/>
    </xf>
    <xf numFmtId="0" fontId="58" fillId="0" borderId="68" xfId="11" applyFont="1" applyBorder="1" applyAlignment="1">
      <alignment vertical="center" wrapText="1"/>
    </xf>
    <xf numFmtId="0" fontId="59" fillId="0" borderId="69" xfId="11" applyFont="1" applyBorder="1" applyAlignment="1">
      <alignment horizontal="left" vertical="center" wrapText="1"/>
    </xf>
    <xf numFmtId="0" fontId="59" fillId="0" borderId="69" xfId="11" applyFont="1" applyBorder="1" applyAlignment="1">
      <alignment vertical="center" wrapText="1"/>
    </xf>
    <xf numFmtId="0" fontId="58" fillId="0" borderId="72" xfId="11" applyFont="1" applyBorder="1" applyAlignment="1">
      <alignment vertical="center" wrapText="1"/>
    </xf>
    <xf numFmtId="0" fontId="59" fillId="0" borderId="73" xfId="11" applyFont="1" applyBorder="1" applyAlignment="1">
      <alignment vertical="center" wrapText="1"/>
    </xf>
    <xf numFmtId="0" fontId="57" fillId="0" borderId="74" xfId="11" applyFont="1" applyBorder="1" applyAlignment="1">
      <alignment horizontal="center" vertical="center"/>
    </xf>
    <xf numFmtId="0" fontId="58" fillId="0" borderId="75" xfId="11" applyFont="1" applyBorder="1" applyAlignment="1">
      <alignment vertical="center" wrapText="1"/>
    </xf>
    <xf numFmtId="0" fontId="59" fillId="0" borderId="76" xfId="11" applyFont="1" applyBorder="1" applyAlignment="1">
      <alignment vertical="center" wrapText="1"/>
    </xf>
    <xf numFmtId="0" fontId="57" fillId="0" borderId="77" xfId="11" applyFont="1" applyBorder="1" applyAlignment="1">
      <alignment horizontal="center" vertical="center"/>
    </xf>
    <xf numFmtId="0" fontId="58" fillId="0" borderId="80" xfId="11" applyFont="1" applyBorder="1"/>
    <xf numFmtId="0" fontId="59" fillId="0" borderId="0" xfId="11" applyFont="1"/>
    <xf numFmtId="0" fontId="60" fillId="0" borderId="17" xfId="11" applyFont="1" applyBorder="1" applyAlignment="1">
      <alignment vertical="center" shrinkToFit="1"/>
    </xf>
    <xf numFmtId="0" fontId="58" fillId="0" borderId="80" xfId="11" applyFont="1" applyBorder="1" applyAlignment="1">
      <alignment horizontal="right" vertical="top"/>
    </xf>
    <xf numFmtId="0" fontId="57" fillId="0" borderId="0" xfId="11" applyFont="1" applyAlignment="1">
      <alignment horizontal="right" vertical="top"/>
    </xf>
    <xf numFmtId="0" fontId="57" fillId="0" borderId="0" xfId="11" applyFont="1" applyAlignment="1">
      <alignment vertical="center"/>
    </xf>
    <xf numFmtId="0" fontId="26" fillId="0" borderId="0" xfId="11" applyAlignment="1">
      <alignment vertical="top"/>
    </xf>
    <xf numFmtId="0" fontId="58" fillId="0" borderId="80" xfId="11" applyFont="1" applyBorder="1" applyAlignment="1">
      <alignment horizontal="left" vertical="top"/>
    </xf>
    <xf numFmtId="0" fontId="57" fillId="0" borderId="0" xfId="11" applyFont="1" applyAlignment="1">
      <alignment vertical="center" shrinkToFit="1"/>
    </xf>
    <xf numFmtId="0" fontId="58" fillId="0" borderId="86" xfId="11" applyFont="1" applyBorder="1" applyAlignment="1">
      <alignment vertical="top"/>
    </xf>
    <xf numFmtId="0" fontId="57" fillId="0" borderId="87" xfId="11" applyFont="1" applyBorder="1" applyAlignment="1">
      <alignment horizontal="right" vertical="top"/>
    </xf>
    <xf numFmtId="0" fontId="59" fillId="0" borderId="88" xfId="11" applyFont="1" applyBorder="1" applyAlignment="1">
      <alignment vertical="top"/>
    </xf>
    <xf numFmtId="0" fontId="63" fillId="0" borderId="0" xfId="11" applyFont="1"/>
    <xf numFmtId="0" fontId="64" fillId="0" borderId="0" xfId="11" applyFont="1"/>
    <xf numFmtId="0" fontId="65" fillId="0" borderId="0" xfId="11" applyFont="1" applyAlignment="1">
      <alignment horizontal="left" vertical="center"/>
    </xf>
    <xf numFmtId="17" fontId="165" fillId="12" borderId="21" xfId="13" applyNumberFormat="1" applyFont="1" applyFill="1" applyBorder="1" applyAlignment="1">
      <alignment horizontal="center" vertical="center"/>
    </xf>
    <xf numFmtId="49" fontId="10" fillId="0" borderId="1" xfId="0" applyNumberFormat="1" applyFont="1" applyBorder="1" applyAlignment="1" applyProtection="1">
      <alignment horizontal="center" wrapText="1"/>
      <protection locked="0"/>
    </xf>
    <xf numFmtId="49" fontId="10" fillId="2" borderId="1" xfId="0" applyNumberFormat="1" applyFont="1" applyFill="1" applyBorder="1" applyAlignment="1" applyProtection="1">
      <alignment horizontal="center" wrapText="1"/>
      <protection locked="0"/>
    </xf>
    <xf numFmtId="49" fontId="13" fillId="0" borderId="1" xfId="0" applyNumberFormat="1" applyFont="1" applyBorder="1" applyAlignment="1" applyProtection="1">
      <alignment horizontal="center" vertical="top" wrapText="1"/>
      <protection locked="0"/>
    </xf>
    <xf numFmtId="49" fontId="13" fillId="0" borderId="26" xfId="0" applyNumberFormat="1" applyFont="1" applyBorder="1" applyAlignment="1" applyProtection="1">
      <alignment horizontal="center" vertical="top" wrapText="1"/>
      <protection locked="0"/>
    </xf>
    <xf numFmtId="0" fontId="14" fillId="0" borderId="26" xfId="0" applyFont="1" applyBorder="1" applyAlignment="1" applyProtection="1">
      <alignment horizontal="center" textRotation="255"/>
      <protection locked="0"/>
    </xf>
    <xf numFmtId="0" fontId="10" fillId="0" borderId="26" xfId="0" applyFont="1" applyBorder="1" applyAlignment="1" applyProtection="1">
      <alignment horizontal="center" wrapText="1"/>
      <protection locked="0"/>
    </xf>
    <xf numFmtId="0" fontId="10" fillId="0" borderId="26" xfId="0" applyFont="1" applyBorder="1" applyAlignment="1" applyProtection="1">
      <alignment horizontal="center"/>
      <protection locked="0"/>
    </xf>
    <xf numFmtId="0" fontId="127" fillId="0" borderId="26" xfId="0" applyFont="1" applyBorder="1" applyAlignment="1" applyProtection="1">
      <alignment horizontal="center" wrapText="1"/>
      <protection locked="0"/>
    </xf>
    <xf numFmtId="0" fontId="14" fillId="0" borderId="1" xfId="0" applyFont="1" applyBorder="1" applyAlignment="1" applyProtection="1">
      <alignment horizontal="center" wrapText="1"/>
      <protection locked="0"/>
    </xf>
    <xf numFmtId="0" fontId="14" fillId="0" borderId="26" xfId="0" applyFont="1" applyBorder="1" applyAlignment="1" applyProtection="1">
      <alignment horizontal="center" wrapText="1"/>
      <protection locked="0"/>
    </xf>
    <xf numFmtId="0" fontId="15" fillId="0" borderId="26" xfId="0" applyFont="1" applyBorder="1" applyAlignment="1" applyProtection="1">
      <alignment horizontal="center" wrapText="1"/>
      <protection locked="0"/>
    </xf>
    <xf numFmtId="0" fontId="129" fillId="0" borderId="26" xfId="0" applyFont="1" applyBorder="1" applyAlignment="1" applyProtection="1">
      <alignment horizontal="center" wrapText="1"/>
      <protection locked="0"/>
    </xf>
    <xf numFmtId="0" fontId="15" fillId="0" borderId="1" xfId="0" applyFont="1" applyBorder="1" applyAlignment="1" applyProtection="1">
      <alignment horizontal="center" wrapText="1"/>
      <protection locked="0"/>
    </xf>
    <xf numFmtId="9" fontId="15" fillId="0" borderId="26" xfId="0" applyNumberFormat="1" applyFont="1" applyBorder="1" applyAlignment="1" applyProtection="1">
      <alignment horizontal="center" wrapText="1"/>
      <protection locked="0"/>
    </xf>
    <xf numFmtId="9" fontId="14" fillId="0" borderId="26" xfId="0" applyNumberFormat="1" applyFont="1" applyBorder="1" applyAlignment="1" applyProtection="1">
      <alignment horizontal="center" wrapText="1"/>
      <protection locked="0"/>
    </xf>
    <xf numFmtId="3" fontId="14" fillId="0" borderId="1" xfId="0" applyNumberFormat="1" applyFont="1" applyBorder="1" applyAlignment="1" applyProtection="1">
      <alignment horizontal="center" vertical="center"/>
      <protection locked="0"/>
    </xf>
    <xf numFmtId="0" fontId="143" fillId="0" borderId="1" xfId="0" applyFont="1" applyBorder="1" applyAlignment="1" applyProtection="1">
      <alignment horizontal="center" vertical="center"/>
      <protection locked="0"/>
    </xf>
    <xf numFmtId="3" fontId="151" fillId="0" borderId="1" xfId="0" applyNumberFormat="1" applyFont="1" applyBorder="1" applyAlignment="1" applyProtection="1">
      <alignment horizontal="center" vertical="center"/>
      <protection locked="0"/>
    </xf>
    <xf numFmtId="181" fontId="151" fillId="0" borderId="1" xfId="0" applyNumberFormat="1" applyFont="1" applyBorder="1" applyAlignment="1" applyProtection="1">
      <alignment horizontal="center" vertical="center"/>
      <protection locked="0"/>
    </xf>
    <xf numFmtId="0" fontId="10" fillId="12" borderId="1" xfId="0" applyFont="1" applyFill="1" applyBorder="1" applyAlignment="1" applyProtection="1">
      <alignment horizontal="center" vertical="center" wrapText="1"/>
      <protection locked="0"/>
    </xf>
    <xf numFmtId="3" fontId="10" fillId="30" borderId="1" xfId="0" applyNumberFormat="1" applyFont="1" applyFill="1" applyBorder="1" applyAlignment="1" applyProtection="1">
      <alignment horizontal="center" vertical="center"/>
      <protection locked="0"/>
    </xf>
    <xf numFmtId="4" fontId="10" fillId="30" borderId="1" xfId="0" applyNumberFormat="1" applyFont="1" applyFill="1" applyBorder="1" applyAlignment="1" applyProtection="1">
      <alignment horizontal="center" vertical="center"/>
      <protection locked="0"/>
    </xf>
    <xf numFmtId="4" fontId="10" fillId="0" borderId="1" xfId="0" applyNumberFormat="1" applyFont="1" applyBorder="1" applyAlignment="1" applyProtection="1">
      <alignment horizontal="center" vertical="center"/>
      <protection locked="0"/>
    </xf>
    <xf numFmtId="4" fontId="10" fillId="11" borderId="1" xfId="0" applyNumberFormat="1" applyFont="1" applyFill="1" applyBorder="1" applyAlignment="1" applyProtection="1">
      <alignment horizontal="center" vertical="center"/>
      <protection locked="0"/>
    </xf>
    <xf numFmtId="165" fontId="10" fillId="0" borderId="1" xfId="0" applyNumberFormat="1" applyFont="1" applyBorder="1" applyAlignment="1" applyProtection="1">
      <alignment horizontal="center" vertical="center"/>
      <protection locked="0"/>
    </xf>
    <xf numFmtId="0" fontId="0" fillId="0" borderId="0" xfId="0" applyAlignment="1" applyProtection="1">
      <alignment horizontal="center" vertical="center"/>
      <protection locked="0"/>
    </xf>
    <xf numFmtId="165" fontId="0" fillId="0" borderId="0" xfId="0" applyNumberFormat="1" applyAlignment="1" applyProtection="1">
      <alignment horizontal="center" vertical="center"/>
      <protection locked="0"/>
    </xf>
    <xf numFmtId="165" fontId="0" fillId="0" borderId="0" xfId="0" applyNumberFormat="1" applyProtection="1">
      <protection locked="0"/>
    </xf>
    <xf numFmtId="0" fontId="10" fillId="12" borderId="1" xfId="0" applyFont="1" applyFill="1" applyBorder="1" applyAlignment="1" applyProtection="1">
      <alignment horizontal="center" wrapText="1"/>
      <protection locked="0"/>
    </xf>
    <xf numFmtId="0" fontId="15" fillId="0" borderId="22" xfId="0" applyFont="1" applyBorder="1" applyAlignment="1" applyProtection="1">
      <alignment horizontal="right"/>
      <protection locked="0"/>
    </xf>
    <xf numFmtId="168" fontId="45" fillId="0" borderId="1" xfId="0" applyNumberFormat="1" applyFont="1" applyBorder="1" applyAlignment="1" applyProtection="1">
      <alignment horizontal="center"/>
      <protection locked="0"/>
    </xf>
    <xf numFmtId="165" fontId="45" fillId="0" borderId="1" xfId="0" applyNumberFormat="1" applyFont="1" applyBorder="1" applyAlignment="1" applyProtection="1">
      <alignment horizontal="center"/>
      <protection locked="0"/>
    </xf>
    <xf numFmtId="165" fontId="157" fillId="0" borderId="1" xfId="0" applyNumberFormat="1" applyFont="1" applyBorder="1" applyAlignment="1" applyProtection="1">
      <alignment horizontal="center"/>
      <protection locked="0"/>
    </xf>
    <xf numFmtId="4" fontId="0" fillId="0" borderId="0" xfId="0" applyNumberFormat="1" applyProtection="1">
      <protection locked="0"/>
    </xf>
    <xf numFmtId="0" fontId="156" fillId="0" borderId="0" xfId="0" applyFont="1" applyProtection="1">
      <protection locked="0"/>
    </xf>
    <xf numFmtId="14" fontId="156" fillId="0" borderId="0" xfId="0" applyNumberFormat="1" applyFont="1" applyProtection="1">
      <protection locked="0"/>
    </xf>
    <xf numFmtId="183" fontId="156" fillId="0" borderId="0" xfId="0" applyNumberFormat="1" applyFont="1" applyProtection="1">
      <protection locked="0"/>
    </xf>
    <xf numFmtId="0" fontId="156" fillId="0" borderId="0" xfId="0" applyFont="1" applyAlignment="1" applyProtection="1">
      <alignment horizontal="center" vertical="center"/>
      <protection locked="0"/>
    </xf>
    <xf numFmtId="0" fontId="156" fillId="0" borderId="0" xfId="0" applyFont="1" applyAlignment="1" applyProtection="1">
      <alignment vertical="center"/>
      <protection locked="0"/>
    </xf>
    <xf numFmtId="0" fontId="156" fillId="0" borderId="0" xfId="0" applyFont="1" applyAlignment="1" applyProtection="1">
      <alignment horizontal="right" vertical="center"/>
      <protection locked="0"/>
    </xf>
    <xf numFmtId="0" fontId="0" fillId="0" borderId="0" xfId="0" applyAlignment="1" applyProtection="1">
      <alignment vertical="center"/>
      <protection locked="0"/>
    </xf>
    <xf numFmtId="0" fontId="156" fillId="0" borderId="0" xfId="0" applyFont="1" applyAlignment="1" applyProtection="1">
      <alignment horizontal="right"/>
      <protection locked="0"/>
    </xf>
    <xf numFmtId="0" fontId="0" fillId="0" borderId="0" xfId="0" applyAlignment="1" applyProtection="1">
      <alignment horizontal="right" vertical="center"/>
      <protection locked="0"/>
    </xf>
    <xf numFmtId="2" fontId="10" fillId="12" borderId="1" xfId="0" applyNumberFormat="1" applyFont="1" applyFill="1" applyBorder="1" applyAlignment="1">
      <alignment horizontal="center" vertical="center"/>
    </xf>
    <xf numFmtId="0" fontId="0" fillId="0" borderId="1" xfId="0" applyBorder="1" applyAlignment="1">
      <alignment vertical="center"/>
    </xf>
    <xf numFmtId="49" fontId="165" fillId="12" borderId="5" xfId="13" applyNumberFormat="1" applyFont="1" applyFill="1" applyBorder="1" applyAlignment="1">
      <alignment horizontal="center" vertical="center"/>
    </xf>
    <xf numFmtId="4" fontId="166" fillId="12" borderId="216" xfId="13" applyNumberFormat="1" applyFont="1" applyFill="1" applyBorder="1" applyAlignment="1">
      <alignment horizontal="center" vertical="center"/>
    </xf>
    <xf numFmtId="4" fontId="166" fillId="12" borderId="45" xfId="13" applyNumberFormat="1" applyFont="1" applyFill="1" applyBorder="1" applyAlignment="1">
      <alignment horizontal="center" vertical="center"/>
    </xf>
    <xf numFmtId="4" fontId="166" fillId="12" borderId="223" xfId="13" applyNumberFormat="1" applyFont="1" applyFill="1" applyBorder="1" applyAlignment="1">
      <alignment horizontal="center" vertical="center"/>
    </xf>
    <xf numFmtId="4" fontId="166" fillId="12" borderId="110" xfId="13" applyNumberFormat="1" applyFont="1" applyFill="1" applyBorder="1" applyAlignment="1">
      <alignment horizontal="center" vertical="center"/>
    </xf>
    <xf numFmtId="4" fontId="166" fillId="12" borderId="222" xfId="13" applyNumberFormat="1" applyFont="1" applyFill="1" applyBorder="1" applyAlignment="1">
      <alignment horizontal="center" vertical="center"/>
    </xf>
    <xf numFmtId="17" fontId="26" fillId="12" borderId="29" xfId="3" applyNumberFormat="1" applyFont="1" applyFill="1" applyBorder="1" applyAlignment="1">
      <alignment horizontal="center" vertical="center"/>
    </xf>
    <xf numFmtId="14" fontId="168" fillId="0" borderId="1" xfId="0" applyNumberFormat="1" applyFont="1" applyBorder="1" applyAlignment="1" applyProtection="1">
      <alignment horizontal="center" vertical="center"/>
      <protection locked="0"/>
    </xf>
    <xf numFmtId="0" fontId="26" fillId="0" borderId="0" xfId="6" applyFont="1" applyAlignment="1" applyProtection="1">
      <alignment horizontal="center" vertical="center"/>
      <protection locked="0"/>
    </xf>
    <xf numFmtId="0" fontId="26" fillId="16" borderId="1" xfId="6" applyFont="1" applyFill="1" applyBorder="1" applyAlignment="1" applyProtection="1">
      <alignment horizontal="center" vertical="center"/>
      <protection locked="0"/>
    </xf>
    <xf numFmtId="1" fontId="26" fillId="8" borderId="1" xfId="6" applyNumberFormat="1" applyFont="1" applyFill="1" applyBorder="1" applyAlignment="1" applyProtection="1">
      <alignment horizontal="center" vertical="center"/>
      <protection locked="0"/>
    </xf>
    <xf numFmtId="0" fontId="26" fillId="16" borderId="22" xfId="6" applyFont="1" applyFill="1" applyBorder="1" applyAlignment="1" applyProtection="1">
      <alignment horizontal="center"/>
      <protection locked="0"/>
    </xf>
    <xf numFmtId="0" fontId="26" fillId="17" borderId="6" xfId="6" applyFont="1" applyFill="1" applyBorder="1" applyAlignment="1" applyProtection="1">
      <alignment horizontal="center"/>
      <protection locked="0"/>
    </xf>
    <xf numFmtId="0" fontId="26" fillId="17" borderId="113" xfId="6" applyFont="1" applyFill="1" applyBorder="1" applyAlignment="1" applyProtection="1">
      <alignment horizontal="center"/>
      <protection locked="0"/>
    </xf>
    <xf numFmtId="0" fontId="26" fillId="17" borderId="9" xfId="6" applyFont="1" applyFill="1" applyBorder="1" applyAlignment="1" applyProtection="1">
      <alignment horizontal="center"/>
      <protection locked="0"/>
    </xf>
    <xf numFmtId="0" fontId="0" fillId="12" borderId="0" xfId="0" applyFill="1" applyAlignment="1" applyProtection="1">
      <alignment horizontal="center" vertical="center"/>
      <protection locked="0"/>
    </xf>
    <xf numFmtId="0" fontId="26" fillId="12" borderId="0" xfId="6" applyFont="1" applyFill="1" applyAlignment="1" applyProtection="1">
      <alignment horizontal="center" vertical="center"/>
      <protection locked="0"/>
    </xf>
    <xf numFmtId="1" fontId="26" fillId="12" borderId="0" xfId="6" applyNumberFormat="1" applyFont="1" applyFill="1" applyAlignment="1" applyProtection="1">
      <alignment horizontal="center" vertical="center"/>
      <protection locked="0"/>
    </xf>
    <xf numFmtId="0" fontId="26" fillId="17" borderId="24" xfId="6" applyFont="1" applyFill="1" applyBorder="1" applyAlignment="1" applyProtection="1">
      <alignment horizontal="center"/>
      <protection locked="0"/>
    </xf>
    <xf numFmtId="0" fontId="26" fillId="17" borderId="114" xfId="6" applyFont="1" applyFill="1" applyBorder="1" applyAlignment="1" applyProtection="1">
      <alignment horizontal="center"/>
      <protection locked="0"/>
    </xf>
    <xf numFmtId="0" fontId="68" fillId="12" borderId="1" xfId="6" applyFont="1" applyFill="1" applyBorder="1" applyProtection="1">
      <protection locked="0"/>
    </xf>
    <xf numFmtId="0" fontId="26" fillId="17" borderId="1" xfId="6" applyFont="1" applyFill="1" applyBorder="1" applyAlignment="1" applyProtection="1">
      <alignment horizontal="center"/>
      <protection locked="0"/>
    </xf>
    <xf numFmtId="17" fontId="26" fillId="0" borderId="1" xfId="3" applyNumberFormat="1" applyFont="1" applyBorder="1" applyAlignment="1">
      <alignment horizontal="center" vertical="center"/>
    </xf>
    <xf numFmtId="0" fontId="0" fillId="4" borderId="1" xfId="0" applyFill="1" applyBorder="1" applyAlignment="1">
      <alignment horizontal="center" vertical="center"/>
    </xf>
    <xf numFmtId="0" fontId="0" fillId="12" borderId="1" xfId="0" applyFill="1" applyBorder="1" applyAlignment="1">
      <alignment horizontal="center" vertical="center"/>
    </xf>
    <xf numFmtId="0" fontId="0" fillId="12" borderId="44" xfId="0" applyFill="1" applyBorder="1" applyAlignment="1">
      <alignment horizontal="center" vertical="center"/>
    </xf>
    <xf numFmtId="0" fontId="0" fillId="12" borderId="18" xfId="0" applyFill="1" applyBorder="1" applyAlignment="1">
      <alignment horizontal="center" vertical="center"/>
    </xf>
    <xf numFmtId="0" fontId="0" fillId="4" borderId="44" xfId="0" applyFill="1" applyBorder="1" applyAlignment="1">
      <alignment horizontal="center" vertical="center"/>
    </xf>
    <xf numFmtId="0" fontId="0" fillId="4" borderId="18" xfId="0" applyFill="1" applyBorder="1" applyAlignment="1">
      <alignment horizontal="center" vertical="center"/>
    </xf>
    <xf numFmtId="0" fontId="1" fillId="4" borderId="1" xfId="0" applyFont="1" applyFill="1" applyBorder="1" applyAlignment="1">
      <alignment horizontal="center" vertical="center"/>
    </xf>
    <xf numFmtId="0" fontId="3" fillId="0" borderId="0" xfId="0" applyFont="1" applyAlignment="1">
      <alignment horizontal="center" vertical="center"/>
    </xf>
    <xf numFmtId="0" fontId="75" fillId="12" borderId="1" xfId="4" applyFont="1" applyFill="1" applyBorder="1" applyAlignment="1">
      <alignment horizontal="center"/>
    </xf>
    <xf numFmtId="0" fontId="75" fillId="12" borderId="21" xfId="4" applyFont="1" applyFill="1" applyBorder="1" applyAlignment="1">
      <alignment horizontal="left"/>
    </xf>
    <xf numFmtId="0" fontId="75" fillId="12" borderId="24" xfId="4" applyFont="1" applyFill="1" applyBorder="1" applyAlignment="1">
      <alignment horizontal="left"/>
    </xf>
    <xf numFmtId="0" fontId="75" fillId="12" borderId="22" xfId="4" applyFont="1" applyFill="1" applyBorder="1" applyAlignment="1">
      <alignment horizontal="left"/>
    </xf>
    <xf numFmtId="0" fontId="75" fillId="12" borderId="21" xfId="4" applyFont="1" applyFill="1" applyBorder="1" applyAlignment="1">
      <alignment horizontal="center"/>
    </xf>
    <xf numFmtId="0" fontId="75" fillId="12" borderId="24" xfId="4" applyFont="1" applyFill="1" applyBorder="1" applyAlignment="1">
      <alignment horizontal="center"/>
    </xf>
    <xf numFmtId="0" fontId="75" fillId="12" borderId="38" xfId="4" applyFont="1" applyFill="1" applyBorder="1" applyAlignment="1">
      <alignment horizontal="center"/>
    </xf>
    <xf numFmtId="0" fontId="75" fillId="12" borderId="8" xfId="4" applyFont="1" applyFill="1" applyBorder="1" applyAlignment="1">
      <alignment horizontal="center"/>
    </xf>
    <xf numFmtId="0" fontId="75" fillId="12" borderId="113" xfId="4" applyFont="1" applyFill="1" applyBorder="1" applyAlignment="1">
      <alignment horizontal="left"/>
    </xf>
    <xf numFmtId="0" fontId="75" fillId="12" borderId="114" xfId="4" applyFont="1" applyFill="1" applyBorder="1" applyAlignment="1">
      <alignment horizontal="left"/>
    </xf>
    <xf numFmtId="0" fontId="75" fillId="12" borderId="115" xfId="4" applyFont="1" applyFill="1" applyBorder="1" applyAlignment="1">
      <alignment horizontal="left"/>
    </xf>
    <xf numFmtId="0" fontId="75" fillId="12" borderId="113" xfId="4" applyFont="1" applyFill="1" applyBorder="1" applyAlignment="1">
      <alignment horizontal="center"/>
    </xf>
    <xf numFmtId="0" fontId="75" fillId="12" borderId="114" xfId="4" applyFont="1" applyFill="1" applyBorder="1" applyAlignment="1">
      <alignment horizontal="center"/>
    </xf>
    <xf numFmtId="0" fontId="75" fillId="12" borderId="116" xfId="4" applyFont="1" applyFill="1" applyBorder="1" applyAlignment="1">
      <alignment horizontal="center"/>
    </xf>
    <xf numFmtId="0" fontId="57" fillId="12" borderId="117" xfId="4" applyFont="1" applyFill="1" applyBorder="1" applyAlignment="1">
      <alignment horizontal="center" vertical="center" wrapText="1"/>
    </xf>
    <xf numFmtId="0" fontId="57" fillId="12" borderId="0" xfId="4" applyFont="1" applyFill="1" applyAlignment="1">
      <alignment horizontal="center" vertical="center" wrapText="1"/>
    </xf>
    <xf numFmtId="0" fontId="57" fillId="12" borderId="55" xfId="4" applyFont="1" applyFill="1" applyBorder="1" applyAlignment="1">
      <alignment horizontal="center" vertical="center" wrapText="1"/>
    </xf>
    <xf numFmtId="0" fontId="75" fillId="12" borderId="11" xfId="4" applyFont="1" applyFill="1" applyBorder="1" applyAlignment="1">
      <alignment horizontal="center"/>
    </xf>
    <xf numFmtId="0" fontId="75" fillId="12" borderId="10" xfId="4" applyFont="1" applyFill="1" applyBorder="1" applyAlignment="1">
      <alignment horizontal="center"/>
    </xf>
    <xf numFmtId="0" fontId="75" fillId="12" borderId="12" xfId="4" applyFont="1" applyFill="1" applyBorder="1" applyAlignment="1">
      <alignment horizontal="center"/>
    </xf>
    <xf numFmtId="0" fontId="61" fillId="12" borderId="39" xfId="4" applyFont="1" applyFill="1" applyBorder="1" applyAlignment="1">
      <alignment horizontal="left" vertical="center" wrapText="1"/>
    </xf>
    <xf numFmtId="0" fontId="61" fillId="12" borderId="26" xfId="4" applyFont="1" applyFill="1" applyBorder="1" applyAlignment="1">
      <alignment horizontal="left" vertical="center" wrapText="1"/>
    </xf>
    <xf numFmtId="0" fontId="61" fillId="12" borderId="40" xfId="4" applyFont="1" applyFill="1" applyBorder="1" applyAlignment="1">
      <alignment horizontal="left" vertical="center" wrapText="1"/>
    </xf>
    <xf numFmtId="0" fontId="75" fillId="12" borderId="38" xfId="4" applyFont="1" applyFill="1" applyBorder="1" applyAlignment="1">
      <alignment horizontal="left"/>
    </xf>
    <xf numFmtId="0" fontId="57" fillId="12" borderId="2" xfId="4" applyFont="1" applyFill="1" applyBorder="1" applyAlignment="1">
      <alignment horizontal="left" vertical="center" wrapText="1"/>
    </xf>
    <xf numFmtId="0" fontId="57" fillId="12" borderId="5" xfId="4" applyFont="1" applyFill="1" applyBorder="1" applyAlignment="1">
      <alignment horizontal="left" vertical="center" wrapText="1"/>
    </xf>
    <xf numFmtId="0" fontId="57" fillId="12" borderId="7" xfId="4" applyFont="1" applyFill="1" applyBorder="1" applyAlignment="1">
      <alignment horizontal="left" vertical="center" wrapText="1"/>
    </xf>
    <xf numFmtId="49" fontId="57" fillId="12" borderId="1" xfId="4" applyNumberFormat="1" applyFont="1" applyFill="1" applyBorder="1" applyAlignment="1">
      <alignment horizontal="center" vertical="center" wrapText="1"/>
    </xf>
    <xf numFmtId="49" fontId="57" fillId="12" borderId="8" xfId="4" applyNumberFormat="1" applyFont="1" applyFill="1" applyBorder="1" applyAlignment="1">
      <alignment horizontal="center" vertical="center" wrapText="1"/>
    </xf>
    <xf numFmtId="49" fontId="57" fillId="12" borderId="3" xfId="4" applyNumberFormat="1" applyFont="1" applyFill="1" applyBorder="1" applyAlignment="1">
      <alignment horizontal="center" vertical="center" wrapText="1"/>
    </xf>
    <xf numFmtId="0" fontId="75" fillId="12" borderId="3" xfId="4" applyFont="1" applyFill="1" applyBorder="1" applyAlignment="1">
      <alignment horizontal="center" vertical="center" wrapText="1"/>
    </xf>
    <xf numFmtId="0" fontId="75" fillId="12" borderId="1" xfId="4" applyFont="1" applyFill="1" applyBorder="1" applyAlignment="1">
      <alignment horizontal="center" vertical="center" wrapText="1"/>
    </xf>
    <xf numFmtId="0" fontId="75" fillId="12" borderId="8" xfId="4" applyFont="1" applyFill="1" applyBorder="1" applyAlignment="1">
      <alignment horizontal="center" vertical="center" wrapText="1"/>
    </xf>
    <xf numFmtId="0" fontId="74" fillId="12" borderId="14" xfId="4" applyFont="1" applyFill="1" applyBorder="1" applyAlignment="1">
      <alignment horizontal="center"/>
    </xf>
    <xf numFmtId="0" fontId="74" fillId="12" borderId="15" xfId="4" applyFont="1" applyFill="1" applyBorder="1" applyAlignment="1">
      <alignment horizontal="center"/>
    </xf>
    <xf numFmtId="0" fontId="74" fillId="12" borderId="16" xfId="4" applyFont="1" applyFill="1" applyBorder="1" applyAlignment="1">
      <alignment horizontal="center"/>
    </xf>
    <xf numFmtId="49" fontId="57" fillId="12" borderId="15" xfId="4" applyNumberFormat="1" applyFont="1" applyFill="1" applyBorder="1" applyAlignment="1">
      <alignment horizontal="center" vertical="center" wrapText="1"/>
    </xf>
    <xf numFmtId="0" fontId="57" fillId="12" borderId="111" xfId="4" applyFont="1" applyFill="1" applyBorder="1" applyAlignment="1">
      <alignment horizontal="left" vertical="center" wrapText="1"/>
    </xf>
    <xf numFmtId="0" fontId="57" fillId="12" borderId="112" xfId="4" applyFont="1" applyFill="1" applyBorder="1" applyAlignment="1">
      <alignment horizontal="left" vertical="center" wrapText="1"/>
    </xf>
    <xf numFmtId="0" fontId="57" fillId="12" borderId="110" xfId="4" applyFont="1" applyFill="1" applyBorder="1" applyAlignment="1">
      <alignment horizontal="left" vertical="center" wrapText="1"/>
    </xf>
    <xf numFmtId="0" fontId="75" fillId="12" borderId="3" xfId="4" applyFont="1" applyFill="1" applyBorder="1" applyAlignment="1">
      <alignment horizontal="center" vertical="center"/>
    </xf>
    <xf numFmtId="0" fontId="75" fillId="12" borderId="1" xfId="4" applyFont="1" applyFill="1" applyBorder="1" applyAlignment="1">
      <alignment horizontal="center" vertical="center"/>
    </xf>
    <xf numFmtId="0" fontId="75" fillId="12" borderId="8" xfId="4" applyFont="1" applyFill="1" applyBorder="1" applyAlignment="1">
      <alignment horizontal="center" vertical="center"/>
    </xf>
    <xf numFmtId="0" fontId="75" fillId="12" borderId="4" xfId="4" applyFont="1" applyFill="1" applyBorder="1" applyAlignment="1">
      <alignment horizontal="center" vertical="center"/>
    </xf>
    <xf numFmtId="0" fontId="75" fillId="12" borderId="6" xfId="4" applyFont="1" applyFill="1" applyBorder="1" applyAlignment="1">
      <alignment horizontal="center" vertical="center"/>
    </xf>
    <xf numFmtId="0" fontId="75" fillId="12" borderId="9" xfId="4" applyFont="1" applyFill="1" applyBorder="1" applyAlignment="1">
      <alignment horizontal="center" vertical="center"/>
    </xf>
    <xf numFmtId="2" fontId="75" fillId="12" borderId="48" xfId="4" applyNumberFormat="1" applyFont="1" applyFill="1" applyBorder="1" applyAlignment="1">
      <alignment horizontal="center" vertical="center" wrapText="1"/>
    </xf>
    <xf numFmtId="2" fontId="75" fillId="12" borderId="13" xfId="4" applyNumberFormat="1" applyFont="1" applyFill="1" applyBorder="1" applyAlignment="1">
      <alignment horizontal="center" vertical="center" wrapText="1"/>
    </xf>
    <xf numFmtId="2" fontId="75" fillId="12" borderId="45" xfId="4" applyNumberFormat="1" applyFont="1" applyFill="1" applyBorder="1" applyAlignment="1">
      <alignment horizontal="center" vertical="center" wrapText="1"/>
    </xf>
    <xf numFmtId="0" fontId="75" fillId="12" borderId="4" xfId="4" applyFont="1" applyFill="1" applyBorder="1" applyAlignment="1">
      <alignment horizontal="center" vertical="center" wrapText="1"/>
    </xf>
    <xf numFmtId="0" fontId="75" fillId="12" borderId="6" xfId="4" applyFont="1" applyFill="1" applyBorder="1" applyAlignment="1">
      <alignment horizontal="center" vertical="center" wrapText="1"/>
    </xf>
    <xf numFmtId="0" fontId="75" fillId="12" borderId="9" xfId="4" applyFont="1" applyFill="1" applyBorder="1" applyAlignment="1">
      <alignment horizontal="center" vertical="center" wrapText="1"/>
    </xf>
    <xf numFmtId="0" fontId="57" fillId="12" borderId="111" xfId="4" applyFont="1" applyFill="1" applyBorder="1" applyAlignment="1">
      <alignment vertical="center" wrapText="1"/>
    </xf>
    <xf numFmtId="0" fontId="57" fillId="12" borderId="112" xfId="4" applyFont="1" applyFill="1" applyBorder="1" applyAlignment="1">
      <alignment vertical="center" wrapText="1"/>
    </xf>
    <xf numFmtId="0" fontId="57" fillId="12" borderId="110" xfId="4" applyFont="1" applyFill="1" applyBorder="1" applyAlignment="1">
      <alignment vertical="center" wrapText="1"/>
    </xf>
    <xf numFmtId="0" fontId="75" fillId="12" borderId="48" xfId="4" applyFont="1" applyFill="1" applyBorder="1" applyAlignment="1">
      <alignment horizontal="center" vertical="center" wrapText="1"/>
    </xf>
    <xf numFmtId="0" fontId="75" fillId="12" borderId="13" xfId="4" applyFont="1" applyFill="1" applyBorder="1" applyAlignment="1">
      <alignment horizontal="center" vertical="center" wrapText="1"/>
    </xf>
    <xf numFmtId="0" fontId="75" fillId="12" borderId="45" xfId="4" applyFont="1" applyFill="1" applyBorder="1" applyAlignment="1">
      <alignment horizontal="center" vertical="center" wrapText="1"/>
    </xf>
    <xf numFmtId="49" fontId="57" fillId="12" borderId="1" xfId="4" applyNumberFormat="1" applyFont="1" applyFill="1" applyBorder="1" applyAlignment="1">
      <alignment horizontal="center"/>
    </xf>
    <xf numFmtId="49" fontId="57" fillId="12" borderId="8" xfId="4" applyNumberFormat="1" applyFont="1" applyFill="1" applyBorder="1" applyAlignment="1">
      <alignment horizontal="center"/>
    </xf>
    <xf numFmtId="0" fontId="57" fillId="12" borderId="39" xfId="4" applyFont="1" applyFill="1" applyBorder="1" applyAlignment="1">
      <alignment horizontal="left" vertical="center" wrapText="1"/>
    </xf>
    <xf numFmtId="0" fontId="75" fillId="12" borderId="26" xfId="4" applyFont="1" applyFill="1" applyBorder="1" applyAlignment="1">
      <alignment horizontal="center" vertical="center" wrapText="1"/>
    </xf>
    <xf numFmtId="0" fontId="75" fillId="12" borderId="40" xfId="4" applyFont="1" applyFill="1" applyBorder="1" applyAlignment="1">
      <alignment horizontal="center" vertical="center" wrapText="1"/>
    </xf>
    <xf numFmtId="49" fontId="57" fillId="12" borderId="26" xfId="4" applyNumberFormat="1" applyFont="1" applyFill="1" applyBorder="1" applyAlignment="1">
      <alignment horizontal="center" vertical="center" wrapText="1"/>
    </xf>
    <xf numFmtId="49" fontId="57" fillId="12" borderId="3" xfId="4" applyNumberFormat="1" applyFont="1" applyFill="1" applyBorder="1" applyAlignment="1">
      <alignment horizontal="center"/>
    </xf>
    <xf numFmtId="0" fontId="61" fillId="12" borderId="0" xfId="4" applyFont="1" applyFill="1" applyAlignment="1">
      <alignment horizontal="center" vertical="center" wrapText="1"/>
    </xf>
    <xf numFmtId="0" fontId="75" fillId="12" borderId="1" xfId="4" applyFont="1" applyFill="1" applyBorder="1" applyAlignment="1">
      <alignment horizontal="left"/>
    </xf>
    <xf numFmtId="0" fontId="75" fillId="12" borderId="6" xfId="4" applyFont="1" applyFill="1" applyBorder="1" applyAlignment="1">
      <alignment horizontal="left"/>
    </xf>
    <xf numFmtId="0" fontId="75" fillId="12" borderId="26" xfId="4" applyFont="1" applyFill="1" applyBorder="1" applyAlignment="1">
      <alignment horizontal="center"/>
    </xf>
    <xf numFmtId="0" fontId="75" fillId="12" borderId="40" xfId="4" applyFont="1" applyFill="1" applyBorder="1" applyAlignment="1">
      <alignment horizontal="center"/>
    </xf>
    <xf numFmtId="0" fontId="75" fillId="12" borderId="15" xfId="4" applyFont="1" applyFill="1" applyBorder="1" applyAlignment="1">
      <alignment horizontal="center"/>
    </xf>
    <xf numFmtId="0" fontId="75" fillId="12" borderId="16" xfId="4" applyFont="1" applyFill="1" applyBorder="1" applyAlignment="1">
      <alignment horizontal="center"/>
    </xf>
    <xf numFmtId="0" fontId="75" fillId="12" borderId="2" xfId="4" applyFont="1" applyFill="1" applyBorder="1" applyAlignment="1">
      <alignment horizontal="center"/>
    </xf>
    <xf numFmtId="0" fontId="75" fillId="12" borderId="3" xfId="4" applyFont="1" applyFill="1" applyBorder="1" applyAlignment="1">
      <alignment horizontal="center"/>
    </xf>
    <xf numFmtId="0" fontId="75" fillId="12" borderId="4" xfId="4" applyFont="1" applyFill="1" applyBorder="1" applyAlignment="1">
      <alignment horizontal="center"/>
    </xf>
    <xf numFmtId="0" fontId="57" fillId="12" borderId="1" xfId="4" applyFont="1" applyFill="1" applyBorder="1" applyAlignment="1">
      <alignment horizontal="center"/>
    </xf>
    <xf numFmtId="0" fontId="57" fillId="12" borderId="6" xfId="4" applyFont="1" applyFill="1" applyBorder="1" applyAlignment="1">
      <alignment horizontal="center"/>
    </xf>
    <xf numFmtId="0" fontId="57" fillId="12" borderId="1" xfId="4" applyFont="1" applyFill="1" applyBorder="1" applyAlignment="1">
      <alignment horizontal="left"/>
    </xf>
    <xf numFmtId="0" fontId="75" fillId="12" borderId="6" xfId="4" applyFont="1" applyFill="1" applyBorder="1" applyAlignment="1">
      <alignment horizontal="center"/>
    </xf>
    <xf numFmtId="0" fontId="75" fillId="12" borderId="9" xfId="4" applyFont="1" applyFill="1" applyBorder="1" applyAlignment="1">
      <alignment horizontal="center"/>
    </xf>
    <xf numFmtId="0" fontId="61" fillId="12" borderId="1" xfId="4" applyFont="1" applyFill="1" applyBorder="1" applyAlignment="1">
      <alignment horizontal="center"/>
    </xf>
    <xf numFmtId="0" fontId="61" fillId="12" borderId="6" xfId="4" applyFont="1" applyFill="1" applyBorder="1" applyAlignment="1">
      <alignment horizontal="center"/>
    </xf>
    <xf numFmtId="0" fontId="61" fillId="12" borderId="1" xfId="4" applyFont="1" applyFill="1" applyBorder="1" applyAlignment="1">
      <alignment horizontal="left"/>
    </xf>
    <xf numFmtId="0" fontId="57" fillId="12" borderId="8" xfId="4" applyFont="1" applyFill="1" applyBorder="1" applyAlignment="1">
      <alignment horizontal="center"/>
    </xf>
    <xf numFmtId="0" fontId="57" fillId="12" borderId="8" xfId="4" applyFont="1" applyFill="1" applyBorder="1" applyAlignment="1">
      <alignment horizontal="left"/>
    </xf>
    <xf numFmtId="0" fontId="57" fillId="12" borderId="9" xfId="4" applyFont="1" applyFill="1" applyBorder="1" applyAlignment="1">
      <alignment horizontal="center"/>
    </xf>
    <xf numFmtId="0" fontId="68" fillId="0" borderId="1" xfId="6" applyFont="1" applyBorder="1" applyAlignment="1" applyProtection="1">
      <alignment horizontal="center" wrapText="1"/>
      <protection locked="0"/>
    </xf>
    <xf numFmtId="0" fontId="68" fillId="0" borderId="6" xfId="6" applyFont="1" applyBorder="1" applyAlignment="1" applyProtection="1">
      <alignment horizontal="center" wrapText="1"/>
      <protection locked="0"/>
    </xf>
    <xf numFmtId="0" fontId="170" fillId="0" borderId="32" xfId="0" applyFont="1" applyBorder="1" applyAlignment="1" applyProtection="1">
      <alignment horizontal="center" wrapText="1"/>
      <protection locked="0"/>
    </xf>
    <xf numFmtId="0" fontId="170" fillId="0" borderId="35" xfId="0" applyFont="1" applyBorder="1" applyAlignment="1" applyProtection="1">
      <alignment horizontal="center" wrapText="1"/>
      <protection locked="0"/>
    </xf>
    <xf numFmtId="0" fontId="170" fillId="0" borderId="36" xfId="0" applyFont="1" applyBorder="1" applyAlignment="1" applyProtection="1">
      <alignment horizontal="center" wrapText="1"/>
      <protection locked="0"/>
    </xf>
    <xf numFmtId="0" fontId="68" fillId="0" borderId="5" xfId="6" applyFont="1" applyBorder="1" applyAlignment="1" applyProtection="1">
      <alignment horizontal="center" wrapText="1"/>
      <protection locked="0"/>
    </xf>
    <xf numFmtId="0" fontId="68" fillId="0" borderId="22" xfId="6" applyFont="1" applyBorder="1" applyAlignment="1" applyProtection="1">
      <alignment horizontal="center" wrapText="1"/>
      <protection locked="0"/>
    </xf>
    <xf numFmtId="0" fontId="169" fillId="0" borderId="2" xfId="0" applyFont="1" applyBorder="1" applyAlignment="1" applyProtection="1">
      <alignment horizontal="center" wrapText="1"/>
      <protection locked="0"/>
    </xf>
    <xf numFmtId="0" fontId="169" fillId="0" borderId="3" xfId="0" applyFont="1" applyBorder="1" applyAlignment="1" applyProtection="1">
      <alignment horizontal="center" wrapText="1"/>
      <protection locked="0"/>
    </xf>
    <xf numFmtId="0" fontId="169" fillId="0" borderId="3" xfId="0" applyFont="1" applyBorder="1" applyAlignment="1" applyProtection="1">
      <alignment horizontal="center"/>
      <protection locked="0"/>
    </xf>
    <xf numFmtId="49" fontId="26" fillId="18" borderId="63" xfId="7" applyNumberFormat="1" applyFont="1" applyFill="1" applyBorder="1" applyAlignment="1">
      <alignment horizontal="right"/>
    </xf>
    <xf numFmtId="49" fontId="26" fillId="18" borderId="64" xfId="7" applyNumberFormat="1" applyFont="1" applyFill="1" applyBorder="1" applyAlignment="1">
      <alignment horizontal="right"/>
    </xf>
    <xf numFmtId="49" fontId="26" fillId="18" borderId="127" xfId="7" applyNumberFormat="1" applyFont="1" applyFill="1" applyBorder="1" applyAlignment="1">
      <alignment horizontal="right"/>
    </xf>
    <xf numFmtId="0" fontId="62" fillId="0" borderId="118" xfId="7" applyFont="1" applyBorder="1" applyAlignment="1">
      <alignment horizontal="center"/>
    </xf>
    <xf numFmtId="0" fontId="62" fillId="0" borderId="100" xfId="7" applyFont="1" applyBorder="1" applyAlignment="1">
      <alignment horizontal="center"/>
    </xf>
    <xf numFmtId="0" fontId="62" fillId="0" borderId="119" xfId="7" applyFont="1" applyBorder="1" applyAlignment="1">
      <alignment horizontal="center"/>
    </xf>
    <xf numFmtId="0" fontId="62" fillId="0" borderId="80" xfId="7" applyFont="1" applyBorder="1" applyAlignment="1">
      <alignment horizontal="center"/>
    </xf>
    <xf numFmtId="0" fontId="62" fillId="0" borderId="0" xfId="7" applyFont="1" applyAlignment="1">
      <alignment horizontal="center"/>
    </xf>
    <xf numFmtId="0" fontId="62" fillId="0" borderId="120" xfId="7" applyFont="1" applyBorder="1" applyAlignment="1">
      <alignment horizontal="center"/>
    </xf>
    <xf numFmtId="49" fontId="62" fillId="0" borderId="121" xfId="7" applyNumberFormat="1" applyFont="1" applyBorder="1" applyAlignment="1">
      <alignment horizontal="center"/>
    </xf>
    <xf numFmtId="49" fontId="62" fillId="0" borderId="17" xfId="7" applyNumberFormat="1" applyFont="1" applyBorder="1" applyAlignment="1">
      <alignment horizontal="center"/>
    </xf>
    <xf numFmtId="49" fontId="62" fillId="0" borderId="122" xfId="7" applyNumberFormat="1" applyFont="1" applyBorder="1" applyAlignment="1">
      <alignment horizontal="center"/>
    </xf>
    <xf numFmtId="0" fontId="57" fillId="0" borderId="123" xfId="7" applyFont="1" applyBorder="1" applyAlignment="1">
      <alignment horizontal="center" vertical="center"/>
    </xf>
    <xf numFmtId="0" fontId="57" fillId="0" borderId="126" xfId="7" applyFont="1" applyBorder="1" applyAlignment="1">
      <alignment horizontal="center" vertical="center"/>
    </xf>
    <xf numFmtId="49" fontId="62" fillId="0" borderId="124" xfId="7" applyNumberFormat="1" applyFont="1" applyBorder="1" applyAlignment="1">
      <alignment horizontal="center"/>
    </xf>
    <xf numFmtId="49" fontId="62" fillId="0" borderId="41" xfId="7" applyNumberFormat="1" applyFont="1" applyBorder="1" applyAlignment="1">
      <alignment horizontal="center"/>
    </xf>
    <xf numFmtId="49" fontId="62" fillId="0" borderId="125" xfId="7" applyNumberFormat="1" applyFont="1" applyBorder="1" applyAlignment="1">
      <alignment horizontal="center"/>
    </xf>
    <xf numFmtId="0" fontId="26" fillId="19" borderId="75" xfId="7" applyFont="1" applyFill="1" applyBorder="1" applyAlignment="1">
      <alignment horizontal="right"/>
    </xf>
    <xf numFmtId="0" fontId="26" fillId="19" borderId="76" xfId="7" applyFont="1" applyFill="1" applyBorder="1" applyAlignment="1">
      <alignment horizontal="right"/>
    </xf>
    <xf numFmtId="0" fontId="26" fillId="19" borderId="129" xfId="7" applyFont="1" applyFill="1" applyBorder="1" applyAlignment="1">
      <alignment horizontal="right"/>
    </xf>
    <xf numFmtId="49" fontId="26" fillId="19" borderId="75" xfId="7" applyNumberFormat="1" applyFont="1" applyFill="1" applyBorder="1" applyAlignment="1">
      <alignment horizontal="right"/>
    </xf>
    <xf numFmtId="49" fontId="26" fillId="19" borderId="76" xfId="7" applyNumberFormat="1" applyFont="1" applyFill="1" applyBorder="1" applyAlignment="1">
      <alignment horizontal="right"/>
    </xf>
    <xf numFmtId="49" fontId="26" fillId="19" borderId="129" xfId="7" applyNumberFormat="1" applyFont="1" applyFill="1" applyBorder="1" applyAlignment="1">
      <alignment horizontal="right"/>
    </xf>
    <xf numFmtId="49" fontId="26" fillId="7" borderId="107" xfId="7" applyNumberFormat="1" applyFont="1" applyFill="1" applyBorder="1" applyAlignment="1">
      <alignment horizontal="right"/>
    </xf>
    <xf numFmtId="49" fontId="26" fillId="7" borderId="24" xfId="7" applyNumberFormat="1" applyFont="1" applyFill="1" applyBorder="1" applyAlignment="1">
      <alignment horizontal="right"/>
    </xf>
    <xf numFmtId="49" fontId="26" fillId="7" borderId="130" xfId="7" applyNumberFormat="1" applyFont="1" applyFill="1" applyBorder="1" applyAlignment="1">
      <alignment horizontal="right"/>
    </xf>
    <xf numFmtId="49" fontId="62" fillId="0" borderId="107" xfId="7" applyNumberFormat="1" applyFont="1" applyBorder="1" applyAlignment="1">
      <alignment horizontal="center"/>
    </xf>
    <xf numFmtId="49" fontId="62" fillId="0" borderId="24" xfId="7" applyNumberFormat="1" applyFont="1" applyBorder="1" applyAlignment="1">
      <alignment horizontal="center"/>
    </xf>
    <xf numFmtId="49" fontId="62" fillId="0" borderId="130" xfId="7" applyNumberFormat="1" applyFont="1" applyBorder="1" applyAlignment="1">
      <alignment horizontal="center"/>
    </xf>
    <xf numFmtId="49" fontId="26" fillId="18" borderId="80" xfId="7" applyNumberFormat="1" applyFont="1" applyFill="1" applyBorder="1" applyAlignment="1">
      <alignment horizontal="right"/>
    </xf>
    <xf numFmtId="49" fontId="26" fillId="18" borderId="0" xfId="7" applyNumberFormat="1" applyFont="1" applyFill="1" applyAlignment="1">
      <alignment horizontal="right"/>
    </xf>
    <xf numFmtId="49" fontId="26" fillId="18" borderId="131" xfId="7" applyNumberFormat="1" applyFont="1" applyFill="1" applyBorder="1" applyAlignment="1">
      <alignment horizontal="right"/>
    </xf>
    <xf numFmtId="49" fontId="26" fillId="19" borderId="124" xfId="7" applyNumberFormat="1" applyFont="1" applyFill="1" applyBorder="1" applyAlignment="1">
      <alignment horizontal="right"/>
    </xf>
    <xf numFmtId="49" fontId="26" fillId="19" borderId="41" xfId="7" applyNumberFormat="1" applyFont="1" applyFill="1" applyBorder="1" applyAlignment="1">
      <alignment horizontal="right"/>
    </xf>
    <xf numFmtId="49" fontId="26" fillId="19" borderId="125" xfId="7" applyNumberFormat="1" applyFont="1" applyFill="1" applyBorder="1" applyAlignment="1">
      <alignment horizontal="right"/>
    </xf>
    <xf numFmtId="0" fontId="79" fillId="5" borderId="121" xfId="7" applyFont="1" applyFill="1" applyBorder="1" applyAlignment="1">
      <alignment horizontal="left" vertical="center" wrapText="1"/>
    </xf>
    <xf numFmtId="0" fontId="79" fillId="5" borderId="17" xfId="7" applyFont="1" applyFill="1" applyBorder="1" applyAlignment="1">
      <alignment horizontal="left" vertical="center" wrapText="1"/>
    </xf>
    <xf numFmtId="0" fontId="79" fillId="5" borderId="44" xfId="7" applyFont="1" applyFill="1" applyBorder="1" applyAlignment="1">
      <alignment horizontal="left" vertical="center" wrapText="1"/>
    </xf>
    <xf numFmtId="0" fontId="79" fillId="5" borderId="80" xfId="7" applyFont="1" applyFill="1" applyBorder="1" applyAlignment="1">
      <alignment horizontal="left" vertical="center" wrapText="1"/>
    </xf>
    <xf numFmtId="0" fontId="79" fillId="5" borderId="0" xfId="7" applyFont="1" applyFill="1" applyAlignment="1">
      <alignment horizontal="left" vertical="center" wrapText="1"/>
    </xf>
    <xf numFmtId="0" fontId="79" fillId="5" borderId="18" xfId="7" applyFont="1" applyFill="1" applyBorder="1" applyAlignment="1">
      <alignment horizontal="left" vertical="center" wrapText="1"/>
    </xf>
    <xf numFmtId="0" fontId="79" fillId="5" borderId="124" xfId="7" applyFont="1" applyFill="1" applyBorder="1" applyAlignment="1">
      <alignment horizontal="left" vertical="center" wrapText="1"/>
    </xf>
    <xf numFmtId="0" fontId="79" fillId="5" borderId="41" xfId="7" applyFont="1" applyFill="1" applyBorder="1" applyAlignment="1">
      <alignment horizontal="left" vertical="center" wrapText="1"/>
    </xf>
    <xf numFmtId="0" fontId="79" fillId="5" borderId="43" xfId="7" applyFont="1" applyFill="1" applyBorder="1" applyAlignment="1">
      <alignment horizontal="left" vertical="center" wrapText="1"/>
    </xf>
    <xf numFmtId="0" fontId="81" fillId="0" borderId="17" xfId="7" applyFont="1" applyBorder="1" applyAlignment="1">
      <alignment horizontal="left" wrapText="1"/>
    </xf>
    <xf numFmtId="0" fontId="81" fillId="0" borderId="44" xfId="7" applyFont="1" applyBorder="1" applyAlignment="1">
      <alignment horizontal="left" wrapText="1"/>
    </xf>
    <xf numFmtId="0" fontId="81" fillId="0" borderId="0" xfId="7" applyFont="1" applyAlignment="1">
      <alignment horizontal="left" wrapText="1"/>
    </xf>
    <xf numFmtId="0" fontId="81" fillId="0" borderId="18" xfId="7" applyFont="1" applyBorder="1" applyAlignment="1">
      <alignment horizontal="left" wrapText="1"/>
    </xf>
    <xf numFmtId="0" fontId="26" fillId="18" borderId="63" xfId="7" applyFont="1" applyFill="1" applyBorder="1" applyAlignment="1">
      <alignment horizontal="right"/>
    </xf>
    <xf numFmtId="0" fontId="26" fillId="18" borderId="64" xfId="7" applyFont="1" applyFill="1" applyBorder="1" applyAlignment="1">
      <alignment horizontal="right"/>
    </xf>
    <xf numFmtId="0" fontId="26" fillId="18" borderId="127" xfId="7" applyFont="1" applyFill="1" applyBorder="1" applyAlignment="1">
      <alignment horizontal="right"/>
    </xf>
    <xf numFmtId="0" fontId="26" fillId="19" borderId="133" xfId="7" applyFont="1" applyFill="1" applyBorder="1" applyAlignment="1">
      <alignment horizontal="right"/>
    </xf>
    <xf numFmtId="0" fontId="26" fillId="19" borderId="134" xfId="7" applyFont="1" applyFill="1" applyBorder="1" applyAlignment="1">
      <alignment horizontal="right"/>
    </xf>
    <xf numFmtId="0" fontId="26" fillId="19" borderId="135" xfId="7" applyFont="1" applyFill="1" applyBorder="1" applyAlignment="1">
      <alignment horizontal="right"/>
    </xf>
    <xf numFmtId="0" fontId="62" fillId="9" borderId="121" xfId="7" applyFont="1" applyFill="1" applyBorder="1" applyAlignment="1">
      <alignment horizontal="left" vertical="center" wrapText="1"/>
    </xf>
    <xf numFmtId="0" fontId="62" fillId="9" borderId="17" xfId="7" applyFont="1" applyFill="1" applyBorder="1" applyAlignment="1">
      <alignment horizontal="left" vertical="center" wrapText="1"/>
    </xf>
    <xf numFmtId="0" fontId="62" fillId="9" borderId="80" xfId="7" applyFont="1" applyFill="1" applyBorder="1" applyAlignment="1">
      <alignment horizontal="left" vertical="center" wrapText="1"/>
    </xf>
    <xf numFmtId="0" fontId="62" fillId="9" borderId="0" xfId="7" applyFont="1" applyFill="1" applyAlignment="1">
      <alignment horizontal="left" vertical="center" wrapText="1"/>
    </xf>
    <xf numFmtId="0" fontId="62" fillId="9" borderId="124" xfId="7" applyFont="1" applyFill="1" applyBorder="1" applyAlignment="1">
      <alignment horizontal="left" vertical="center" wrapText="1"/>
    </xf>
    <xf numFmtId="0" fontId="62" fillId="9" borderId="41" xfId="7" applyFont="1" applyFill="1" applyBorder="1" applyAlignment="1">
      <alignment horizontal="left" vertical="center" wrapText="1"/>
    </xf>
    <xf numFmtId="0" fontId="62" fillId="9" borderId="44" xfId="7" applyFont="1" applyFill="1" applyBorder="1" applyAlignment="1">
      <alignment horizontal="left" vertical="center" wrapText="1"/>
    </xf>
    <xf numFmtId="0" fontId="62" fillId="9" borderId="43" xfId="7" applyFont="1" applyFill="1" applyBorder="1" applyAlignment="1">
      <alignment horizontal="left" vertical="center" wrapText="1"/>
    </xf>
    <xf numFmtId="4" fontId="62" fillId="0" borderId="0" xfId="7" applyNumberFormat="1" applyFont="1" applyAlignment="1">
      <alignment horizontal="left"/>
    </xf>
    <xf numFmtId="0" fontId="84" fillId="0" borderId="145" xfId="7" applyFont="1" applyBorder="1" applyAlignment="1">
      <alignment horizontal="left"/>
    </xf>
    <xf numFmtId="0" fontId="84" fillId="0" borderId="139" xfId="7" applyFont="1" applyBorder="1" applyAlignment="1">
      <alignment horizontal="left"/>
    </xf>
    <xf numFmtId="0" fontId="84" fillId="0" borderId="68" xfId="7" applyFont="1" applyBorder="1" applyAlignment="1">
      <alignment horizontal="left"/>
    </xf>
    <xf numFmtId="0" fontId="84" fillId="0" borderId="69" xfId="7" applyFont="1" applyBorder="1" applyAlignment="1">
      <alignment horizontal="left"/>
    </xf>
    <xf numFmtId="0" fontId="87" fillId="0" borderId="68" xfId="7" applyFont="1" applyBorder="1" applyAlignment="1">
      <alignment horizontal="left" vertical="center" wrapText="1"/>
    </xf>
    <xf numFmtId="0" fontId="87" fillId="0" borderId="69" xfId="7" applyFont="1" applyBorder="1" applyAlignment="1">
      <alignment horizontal="left" vertical="center" wrapText="1"/>
    </xf>
    <xf numFmtId="0" fontId="82" fillId="0" borderId="118" xfId="7" applyFont="1" applyBorder="1" applyAlignment="1">
      <alignment horizontal="center" vertical="center"/>
    </xf>
    <xf numFmtId="0" fontId="82" fillId="0" borderId="100" xfId="7" applyFont="1" applyBorder="1" applyAlignment="1">
      <alignment horizontal="center" vertical="center"/>
    </xf>
    <xf numFmtId="0" fontId="82" fillId="0" borderId="101" xfId="7" applyFont="1" applyBorder="1" applyAlignment="1">
      <alignment horizontal="center" vertical="center"/>
    </xf>
    <xf numFmtId="0" fontId="62" fillId="20" borderId="136" xfId="7" applyFont="1" applyFill="1" applyBorder="1" applyAlignment="1">
      <alignment horizontal="right" vertical="center"/>
    </xf>
    <xf numFmtId="0" fontId="62" fillId="20" borderId="137" xfId="7" applyFont="1" applyFill="1" applyBorder="1" applyAlignment="1">
      <alignment horizontal="right" vertical="center"/>
    </xf>
    <xf numFmtId="176" fontId="85" fillId="0" borderId="139" xfId="7" applyNumberFormat="1" applyFont="1" applyBorder="1" applyAlignment="1">
      <alignment horizontal="center"/>
    </xf>
    <xf numFmtId="176" fontId="85" fillId="0" borderId="128" xfId="7" applyNumberFormat="1" applyFont="1" applyBorder="1" applyAlignment="1">
      <alignment horizontal="center"/>
    </xf>
    <xf numFmtId="0" fontId="62" fillId="20" borderId="140" xfId="7" applyFont="1" applyFill="1" applyBorder="1" applyAlignment="1">
      <alignment horizontal="right" wrapText="1" shrinkToFit="1"/>
    </xf>
    <xf numFmtId="0" fontId="62" fillId="20" borderId="29" xfId="7" applyFont="1" applyFill="1" applyBorder="1" applyAlignment="1">
      <alignment horizontal="right" wrapText="1" shrinkToFit="1"/>
    </xf>
    <xf numFmtId="0" fontId="85" fillId="20" borderId="142" xfId="7" applyFont="1" applyFill="1" applyBorder="1" applyAlignment="1">
      <alignment horizontal="right"/>
    </xf>
    <xf numFmtId="0" fontId="85" fillId="20" borderId="78" xfId="7" applyFont="1" applyFill="1" applyBorder="1" applyAlignment="1">
      <alignment horizontal="right"/>
    </xf>
    <xf numFmtId="0" fontId="90" fillId="22" borderId="153" xfId="7" applyFont="1" applyFill="1" applyBorder="1" applyAlignment="1">
      <alignment horizontal="center" vertical="center"/>
    </xf>
    <xf numFmtId="0" fontId="90" fillId="22" borderId="154" xfId="7" applyFont="1" applyFill="1" applyBorder="1" applyAlignment="1">
      <alignment horizontal="center" vertical="center"/>
    </xf>
    <xf numFmtId="177" fontId="62" fillId="20" borderId="124" xfId="7" applyNumberFormat="1" applyFont="1" applyFill="1" applyBorder="1" applyAlignment="1">
      <alignment horizontal="left"/>
    </xf>
    <xf numFmtId="177" fontId="62" fillId="20" borderId="41" xfId="7" applyNumberFormat="1" applyFont="1" applyFill="1" applyBorder="1" applyAlignment="1">
      <alignment horizontal="left"/>
    </xf>
    <xf numFmtId="0" fontId="88" fillId="21" borderId="146" xfId="7" applyFont="1" applyFill="1" applyBorder="1" applyAlignment="1">
      <alignment horizontal="center" vertical="center"/>
    </xf>
    <xf numFmtId="0" fontId="88" fillId="21" borderId="147" xfId="7" applyFont="1" applyFill="1" applyBorder="1" applyAlignment="1">
      <alignment horizontal="center" vertical="center"/>
    </xf>
    <xf numFmtId="0" fontId="88" fillId="21" borderId="148" xfId="7" applyFont="1" applyFill="1" applyBorder="1" applyAlignment="1">
      <alignment horizontal="center" vertical="center"/>
    </xf>
    <xf numFmtId="0" fontId="84" fillId="0" borderId="68" xfId="7" applyFont="1" applyBorder="1" applyAlignment="1">
      <alignment horizontal="left" vertical="center" wrapText="1"/>
    </xf>
    <xf numFmtId="0" fontId="84" fillId="0" borderId="69" xfId="7" applyFont="1" applyBorder="1" applyAlignment="1">
      <alignment horizontal="left" vertical="center" wrapText="1"/>
    </xf>
    <xf numFmtId="0" fontId="93" fillId="23" borderId="56" xfId="7" applyFont="1" applyFill="1" applyBorder="1" applyAlignment="1">
      <alignment horizontal="center"/>
    </xf>
    <xf numFmtId="0" fontId="93" fillId="23" borderId="161" xfId="7" applyFont="1" applyFill="1" applyBorder="1" applyAlignment="1">
      <alignment horizontal="center"/>
    </xf>
    <xf numFmtId="0" fontId="93" fillId="23" borderId="162" xfId="7" applyFont="1" applyFill="1" applyBorder="1" applyAlignment="1">
      <alignment horizontal="center"/>
    </xf>
    <xf numFmtId="0" fontId="93" fillId="23" borderId="69" xfId="7" applyFont="1" applyFill="1" applyBorder="1" applyAlignment="1">
      <alignment horizontal="center"/>
    </xf>
    <xf numFmtId="0" fontId="62" fillId="23" borderId="172" xfId="7" applyFont="1" applyFill="1" applyBorder="1" applyAlignment="1">
      <alignment horizontal="center"/>
    </xf>
    <xf numFmtId="0" fontId="62" fillId="23" borderId="173" xfId="7" applyFont="1" applyFill="1" applyBorder="1" applyAlignment="1">
      <alignment horizontal="center"/>
    </xf>
    <xf numFmtId="0" fontId="62" fillId="23" borderId="174" xfId="7" applyFont="1" applyFill="1" applyBorder="1" applyAlignment="1">
      <alignment horizontal="center"/>
    </xf>
    <xf numFmtId="0" fontId="62" fillId="23" borderId="175" xfId="7" applyFont="1" applyFill="1" applyBorder="1" applyAlignment="1">
      <alignment horizontal="center"/>
    </xf>
    <xf numFmtId="0" fontId="85" fillId="23" borderId="175" xfId="7" applyFont="1" applyFill="1" applyBorder="1" applyAlignment="1">
      <alignment horizontal="center"/>
    </xf>
    <xf numFmtId="0" fontId="85" fillId="23" borderId="173" xfId="7" applyFont="1" applyFill="1" applyBorder="1" applyAlignment="1">
      <alignment horizontal="center"/>
    </xf>
    <xf numFmtId="0" fontId="85" fillId="23" borderId="176" xfId="7" applyFont="1" applyFill="1" applyBorder="1" applyAlignment="1">
      <alignment horizontal="center"/>
    </xf>
    <xf numFmtId="0" fontId="84" fillId="0" borderId="68" xfId="7" applyFont="1" applyBorder="1" applyAlignment="1">
      <alignment vertical="center" wrapText="1"/>
    </xf>
    <xf numFmtId="0" fontId="84" fillId="0" borderId="69" xfId="7" applyFont="1" applyBorder="1" applyAlignment="1">
      <alignment vertical="center" wrapText="1"/>
    </xf>
    <xf numFmtId="0" fontId="86" fillId="23" borderId="178" xfId="7" applyFont="1" applyFill="1" applyBorder="1" applyAlignment="1">
      <alignment horizontal="center" vertical="center"/>
    </xf>
    <xf numFmtId="0" fontId="86" fillId="23" borderId="108" xfId="7" applyFont="1" applyFill="1" applyBorder="1" applyAlignment="1">
      <alignment horizontal="center" vertical="center"/>
    </xf>
    <xf numFmtId="0" fontId="86" fillId="23" borderId="177" xfId="7" applyFont="1" applyFill="1" applyBorder="1" applyAlignment="1">
      <alignment horizontal="center" vertical="center"/>
    </xf>
    <xf numFmtId="0" fontId="87" fillId="23" borderId="178" xfId="7" applyFont="1" applyFill="1" applyBorder="1" applyAlignment="1">
      <alignment horizontal="center" vertical="center"/>
    </xf>
    <xf numFmtId="0" fontId="87" fillId="23" borderId="108" xfId="7" applyFont="1" applyFill="1" applyBorder="1" applyAlignment="1">
      <alignment horizontal="center" vertical="center"/>
    </xf>
    <xf numFmtId="0" fontId="87" fillId="23" borderId="168" xfId="7" applyFont="1" applyFill="1" applyBorder="1" applyAlignment="1">
      <alignment horizontal="center" vertical="center"/>
    </xf>
    <xf numFmtId="10" fontId="86" fillId="9" borderId="29" xfId="7" applyNumberFormat="1" applyFont="1" applyFill="1" applyBorder="1" applyAlignment="1">
      <alignment horizontal="center" vertical="center"/>
    </xf>
    <xf numFmtId="10" fontId="86" fillId="9" borderId="165" xfId="7" applyNumberFormat="1" applyFont="1" applyFill="1" applyBorder="1" applyAlignment="1">
      <alignment horizontal="center" vertical="center"/>
    </xf>
    <xf numFmtId="4" fontId="62" fillId="9" borderId="182" xfId="7" applyNumberFormat="1" applyFont="1" applyFill="1" applyBorder="1" applyAlignment="1">
      <alignment horizontal="center" vertical="center" shrinkToFit="1"/>
    </xf>
    <xf numFmtId="4" fontId="62" fillId="9" borderId="183" xfId="7" applyNumberFormat="1" applyFont="1" applyFill="1" applyBorder="1" applyAlignment="1">
      <alignment horizontal="center" vertical="center" shrinkToFit="1"/>
    </xf>
    <xf numFmtId="4" fontId="62" fillId="9" borderId="184" xfId="7" applyNumberFormat="1" applyFont="1" applyFill="1" applyBorder="1" applyAlignment="1">
      <alignment horizontal="center" vertical="center" shrinkToFit="1"/>
    </xf>
    <xf numFmtId="10" fontId="95" fillId="9" borderId="140" xfId="7" applyNumberFormat="1" applyFont="1" applyFill="1" applyBorder="1" applyAlignment="1">
      <alignment horizontal="center" vertical="center"/>
    </xf>
    <xf numFmtId="10" fontId="95" fillId="9" borderId="29" xfId="7" applyNumberFormat="1" applyFont="1" applyFill="1" applyBorder="1" applyAlignment="1">
      <alignment horizontal="center" vertical="center"/>
    </xf>
    <xf numFmtId="10" fontId="95" fillId="9" borderId="185" xfId="7" applyNumberFormat="1" applyFont="1" applyFill="1" applyBorder="1" applyAlignment="1">
      <alignment horizontal="center" vertical="center"/>
    </xf>
    <xf numFmtId="10" fontId="95" fillId="9" borderId="165" xfId="7" applyNumberFormat="1" applyFont="1" applyFill="1" applyBorder="1" applyAlignment="1">
      <alignment horizontal="center" vertical="center"/>
    </xf>
    <xf numFmtId="4" fontId="85" fillId="9" borderId="29" xfId="7" applyNumberFormat="1" applyFont="1" applyFill="1" applyBorder="1" applyAlignment="1">
      <alignment horizontal="right" vertical="center" shrinkToFit="1"/>
    </xf>
    <xf numFmtId="4" fontId="85" fillId="9" borderId="56" xfId="7" applyNumberFormat="1" applyFont="1" applyFill="1" applyBorder="1" applyAlignment="1">
      <alignment horizontal="right" vertical="center" shrinkToFit="1"/>
    </xf>
    <xf numFmtId="4" fontId="85" fillId="9" borderId="165" xfId="7" applyNumberFormat="1" applyFont="1" applyFill="1" applyBorder="1" applyAlignment="1">
      <alignment horizontal="right" vertical="center" shrinkToFit="1"/>
    </xf>
    <xf numFmtId="4" fontId="85" fillId="9" borderId="186" xfId="7" applyNumberFormat="1" applyFont="1" applyFill="1" applyBorder="1" applyAlignment="1">
      <alignment horizontal="right" vertical="center" shrinkToFit="1"/>
    </xf>
    <xf numFmtId="0" fontId="62" fillId="0" borderId="69" xfId="7" applyFont="1" applyBorder="1" applyAlignment="1">
      <alignment horizontal="center" vertical="center"/>
    </xf>
    <xf numFmtId="0" fontId="62" fillId="0" borderId="190" xfId="7" applyFont="1" applyBorder="1" applyAlignment="1">
      <alignment horizontal="center" vertical="center"/>
    </xf>
    <xf numFmtId="0" fontId="62" fillId="0" borderId="191" xfId="7" applyFont="1" applyBorder="1" applyAlignment="1">
      <alignment horizontal="center"/>
    </xf>
    <xf numFmtId="0" fontId="62" fillId="0" borderId="192" xfId="7" applyFont="1" applyBorder="1" applyAlignment="1">
      <alignment horizontal="center"/>
    </xf>
    <xf numFmtId="0" fontId="62" fillId="0" borderId="193" xfId="7" applyFont="1" applyBorder="1" applyAlignment="1">
      <alignment horizontal="center"/>
    </xf>
    <xf numFmtId="4" fontId="85" fillId="5" borderId="66" xfId="7" applyNumberFormat="1" applyFont="1" applyFill="1" applyBorder="1" applyAlignment="1">
      <alignment horizontal="right" vertical="center" shrinkToFit="1"/>
    </xf>
    <xf numFmtId="4" fontId="85" fillId="5" borderId="67" xfId="7" applyNumberFormat="1" applyFont="1" applyFill="1" applyBorder="1" applyAlignment="1">
      <alignment horizontal="right" vertical="center" shrinkToFit="1"/>
    </xf>
    <xf numFmtId="4" fontId="85" fillId="5" borderId="56" xfId="7" applyNumberFormat="1" applyFont="1" applyFill="1" applyBorder="1" applyAlignment="1">
      <alignment horizontal="right" vertical="center" shrinkToFit="1"/>
    </xf>
    <xf numFmtId="4" fontId="85" fillId="5" borderId="71" xfId="7" applyNumberFormat="1" applyFont="1" applyFill="1" applyBorder="1" applyAlignment="1">
      <alignment horizontal="right" vertical="center" shrinkToFit="1"/>
    </xf>
    <xf numFmtId="10" fontId="86" fillId="7" borderId="29" xfId="7" applyNumberFormat="1" applyFont="1" applyFill="1" applyBorder="1" applyAlignment="1">
      <alignment horizontal="center" vertical="center"/>
    </xf>
    <xf numFmtId="4" fontId="62" fillId="7" borderId="56" xfId="7" applyNumberFormat="1" applyFont="1" applyFill="1" applyBorder="1" applyAlignment="1">
      <alignment horizontal="center" vertical="center" shrinkToFit="1"/>
    </xf>
    <xf numFmtId="10" fontId="95" fillId="7" borderId="140" xfId="7" applyNumberFormat="1" applyFont="1" applyFill="1" applyBorder="1" applyAlignment="1">
      <alignment horizontal="center" vertical="center"/>
    </xf>
    <xf numFmtId="10" fontId="95" fillId="7" borderId="29" xfId="7" applyNumberFormat="1" applyFont="1" applyFill="1" applyBorder="1" applyAlignment="1">
      <alignment horizontal="center" vertical="center"/>
    </xf>
    <xf numFmtId="4" fontId="85" fillId="7" borderId="29" xfId="7" applyNumberFormat="1" applyFont="1" applyFill="1" applyBorder="1" applyAlignment="1">
      <alignment horizontal="right" vertical="center" shrinkToFit="1"/>
    </xf>
    <xf numFmtId="4" fontId="85" fillId="7" borderId="56" xfId="7" applyNumberFormat="1" applyFont="1" applyFill="1" applyBorder="1" applyAlignment="1">
      <alignment horizontal="right" vertical="center" shrinkToFit="1"/>
    </xf>
    <xf numFmtId="10" fontId="85" fillId="24" borderId="181" xfId="7" applyNumberFormat="1" applyFont="1" applyFill="1" applyBorder="1" applyAlignment="1">
      <alignment horizontal="center" vertical="center"/>
    </xf>
    <xf numFmtId="10" fontId="85" fillId="24" borderId="74" xfId="7" applyNumberFormat="1" applyFont="1" applyFill="1" applyBorder="1" applyAlignment="1">
      <alignment horizontal="center" vertical="center"/>
    </xf>
    <xf numFmtId="10" fontId="85" fillId="24" borderId="25" xfId="7" applyNumberFormat="1" applyFont="1" applyFill="1" applyBorder="1" applyAlignment="1">
      <alignment horizontal="center" vertical="center"/>
    </xf>
    <xf numFmtId="10" fontId="85" fillId="24" borderId="85" xfId="7" applyNumberFormat="1" applyFont="1" applyFill="1" applyBorder="1" applyAlignment="1">
      <alignment horizontal="center" vertical="center"/>
    </xf>
    <xf numFmtId="10" fontId="85" fillId="24" borderId="187" xfId="7" applyNumberFormat="1" applyFont="1" applyFill="1" applyBorder="1" applyAlignment="1">
      <alignment horizontal="center" vertical="center"/>
    </xf>
    <xf numFmtId="10" fontId="85" fillId="24" borderId="188" xfId="7" applyNumberFormat="1" applyFont="1" applyFill="1" applyBorder="1" applyAlignment="1">
      <alignment horizontal="center" vertical="center"/>
    </xf>
    <xf numFmtId="4" fontId="85" fillId="24" borderId="177" xfId="7" applyNumberFormat="1" applyFont="1" applyFill="1" applyBorder="1" applyAlignment="1">
      <alignment horizontal="right" vertical="center" shrinkToFit="1"/>
    </xf>
    <xf numFmtId="4" fontId="85" fillId="24" borderId="144" xfId="7" applyNumberFormat="1" applyFont="1" applyFill="1" applyBorder="1" applyAlignment="1">
      <alignment horizontal="right" vertical="center" shrinkToFit="1"/>
    </xf>
    <xf numFmtId="4" fontId="85" fillId="24" borderId="58" xfId="7" applyNumberFormat="1" applyFont="1" applyFill="1" applyBorder="1" applyAlignment="1">
      <alignment horizontal="right" vertical="center" shrinkToFit="1"/>
    </xf>
    <xf numFmtId="4" fontId="85" fillId="24" borderId="103" xfId="7" applyNumberFormat="1" applyFont="1" applyFill="1" applyBorder="1" applyAlignment="1">
      <alignment horizontal="right" vertical="center" shrinkToFit="1"/>
    </xf>
    <xf numFmtId="4" fontId="85" fillId="24" borderId="189" xfId="7" applyNumberFormat="1" applyFont="1" applyFill="1" applyBorder="1" applyAlignment="1">
      <alignment horizontal="right" vertical="center" shrinkToFit="1"/>
    </xf>
    <xf numFmtId="4" fontId="85" fillId="24" borderId="109" xfId="7" applyNumberFormat="1" applyFont="1" applyFill="1" applyBorder="1" applyAlignment="1">
      <alignment horizontal="right" vertical="center" shrinkToFit="1"/>
    </xf>
    <xf numFmtId="0" fontId="79" fillId="0" borderId="68" xfId="7" applyFont="1" applyBorder="1" applyAlignment="1">
      <alignment horizontal="left" vertical="center" wrapText="1"/>
    </xf>
    <xf numFmtId="0" fontId="79" fillId="0" borderId="69" xfId="7" applyFont="1" applyBorder="1" applyAlignment="1">
      <alignment horizontal="left" vertical="center" wrapText="1"/>
    </xf>
    <xf numFmtId="10" fontId="86" fillId="5" borderId="137" xfId="7" applyNumberFormat="1" applyFont="1" applyFill="1" applyBorder="1" applyAlignment="1">
      <alignment horizontal="center" vertical="center"/>
    </xf>
    <xf numFmtId="10" fontId="86" fillId="5" borderId="29" xfId="7" applyNumberFormat="1" applyFont="1" applyFill="1" applyBorder="1" applyAlignment="1">
      <alignment horizontal="center" vertical="center"/>
    </xf>
    <xf numFmtId="4" fontId="62" fillId="5" borderId="66" xfId="7" applyNumberFormat="1" applyFont="1" applyFill="1" applyBorder="1" applyAlignment="1">
      <alignment horizontal="center" vertical="center" shrinkToFit="1"/>
    </xf>
    <xf numFmtId="4" fontId="62" fillId="5" borderId="56" xfId="7" applyNumberFormat="1" applyFont="1" applyFill="1" applyBorder="1" applyAlignment="1">
      <alignment horizontal="center" vertical="center" shrinkToFit="1"/>
    </xf>
    <xf numFmtId="10" fontId="95" fillId="5" borderId="136" xfId="7" applyNumberFormat="1" applyFont="1" applyFill="1" applyBorder="1" applyAlignment="1">
      <alignment horizontal="center" vertical="center"/>
    </xf>
    <xf numFmtId="10" fontId="95" fillId="5" borderId="137" xfId="7" applyNumberFormat="1" applyFont="1" applyFill="1" applyBorder="1" applyAlignment="1">
      <alignment horizontal="center" vertical="center"/>
    </xf>
    <xf numFmtId="10" fontId="95" fillId="5" borderId="140" xfId="7" applyNumberFormat="1" applyFont="1" applyFill="1" applyBorder="1" applyAlignment="1">
      <alignment horizontal="center" vertical="center"/>
    </xf>
    <xf numFmtId="10" fontId="95" fillId="5" borderId="29" xfId="7" applyNumberFormat="1" applyFont="1" applyFill="1" applyBorder="1" applyAlignment="1">
      <alignment horizontal="center" vertical="center"/>
    </xf>
    <xf numFmtId="4" fontId="85" fillId="5" borderId="137" xfId="7" applyNumberFormat="1" applyFont="1" applyFill="1" applyBorder="1" applyAlignment="1">
      <alignment horizontal="right" vertical="center" shrinkToFit="1"/>
    </xf>
    <xf numFmtId="4" fontId="85" fillId="5" borderId="29" xfId="7" applyNumberFormat="1" applyFont="1" applyFill="1" applyBorder="1" applyAlignment="1">
      <alignment horizontal="right" vertical="center" shrinkToFit="1"/>
    </xf>
    <xf numFmtId="10" fontId="85" fillId="5" borderId="23" xfId="7" applyNumberFormat="1" applyFont="1" applyFill="1" applyBorder="1" applyAlignment="1">
      <alignment horizontal="center" vertical="center"/>
    </xf>
    <xf numFmtId="10" fontId="85" fillId="5" borderId="81" xfId="7" applyNumberFormat="1" applyFont="1" applyFill="1" applyBorder="1" applyAlignment="1">
      <alignment horizontal="center" vertical="center"/>
    </xf>
    <xf numFmtId="10" fontId="85" fillId="5" borderId="180" xfId="7" applyNumberFormat="1" applyFont="1" applyFill="1" applyBorder="1" applyAlignment="1">
      <alignment horizontal="center" vertical="center"/>
    </xf>
    <xf numFmtId="10" fontId="85" fillId="5" borderId="27" xfId="7" applyNumberFormat="1" applyFont="1" applyFill="1" applyBorder="1" applyAlignment="1">
      <alignment horizontal="center" vertical="center"/>
    </xf>
    <xf numFmtId="0" fontId="98" fillId="23" borderId="192" xfId="7" applyFont="1" applyFill="1" applyBorder="1" applyAlignment="1">
      <alignment horizontal="right" vertical="center"/>
    </xf>
    <xf numFmtId="0" fontId="100" fillId="23" borderId="118" xfId="7" applyFont="1" applyFill="1" applyBorder="1" applyAlignment="1">
      <alignment horizontal="center" vertical="center" wrapText="1"/>
    </xf>
    <xf numFmtId="0" fontId="100" fillId="23" borderId="100" xfId="7" applyFont="1" applyFill="1" applyBorder="1" applyAlignment="1">
      <alignment horizontal="center" vertical="center" wrapText="1"/>
    </xf>
    <xf numFmtId="0" fontId="100" fillId="23" borderId="101" xfId="7" applyFont="1" applyFill="1" applyBorder="1" applyAlignment="1">
      <alignment horizontal="center" vertical="center" wrapText="1"/>
    </xf>
    <xf numFmtId="0" fontId="62" fillId="5" borderId="196" xfId="7" applyFont="1" applyFill="1" applyBorder="1" applyAlignment="1">
      <alignment horizontal="center" vertical="center"/>
    </xf>
    <xf numFmtId="0" fontId="62" fillId="5" borderId="78" xfId="7" applyFont="1" applyFill="1" applyBorder="1" applyAlignment="1">
      <alignment horizontal="center" vertical="center"/>
    </xf>
    <xf numFmtId="0" fontId="62" fillId="20" borderId="78" xfId="7" applyFont="1" applyFill="1" applyBorder="1" applyAlignment="1">
      <alignment horizontal="center" vertical="center"/>
    </xf>
    <xf numFmtId="0" fontId="62" fillId="6" borderId="78" xfId="7" applyFont="1" applyFill="1" applyBorder="1" applyAlignment="1">
      <alignment horizontal="center" vertical="center"/>
    </xf>
    <xf numFmtId="0" fontId="62" fillId="6" borderId="79" xfId="7" applyFont="1" applyFill="1" applyBorder="1" applyAlignment="1">
      <alignment horizontal="center" vertical="center"/>
    </xf>
    <xf numFmtId="0" fontId="101" fillId="0" borderId="145" xfId="7" applyFont="1" applyBorder="1" applyAlignment="1">
      <alignment horizontal="left" vertical="center"/>
    </xf>
    <xf numFmtId="0" fontId="101" fillId="0" borderId="139" xfId="7" applyFont="1" applyBorder="1" applyAlignment="1">
      <alignment horizontal="left" vertical="center"/>
    </xf>
    <xf numFmtId="0" fontId="42" fillId="0" borderId="163" xfId="7" applyFont="1" applyBorder="1" applyAlignment="1">
      <alignment horizontal="center" vertical="center"/>
    </xf>
    <xf numFmtId="0" fontId="42" fillId="0" borderId="27" xfId="7" applyFont="1" applyBorder="1" applyAlignment="1">
      <alignment horizontal="center" vertical="center"/>
    </xf>
    <xf numFmtId="4" fontId="101" fillId="0" borderId="139" xfId="7" applyNumberFormat="1" applyFont="1" applyBorder="1" applyAlignment="1">
      <alignment horizontal="right" vertical="center"/>
    </xf>
    <xf numFmtId="0" fontId="101" fillId="0" borderId="163" xfId="7" applyFont="1" applyBorder="1" applyAlignment="1">
      <alignment horizontal="center" vertical="center"/>
    </xf>
    <xf numFmtId="0" fontId="101" fillId="0" borderId="71" xfId="7" applyFont="1" applyBorder="1" applyAlignment="1">
      <alignment horizontal="center" vertical="center"/>
    </xf>
    <xf numFmtId="0" fontId="100" fillId="23" borderId="80" xfId="7" applyFont="1" applyFill="1" applyBorder="1" applyAlignment="1">
      <alignment horizontal="center" vertical="center" wrapText="1"/>
    </xf>
    <xf numFmtId="0" fontId="100" fillId="23" borderId="0" xfId="7" applyFont="1" applyFill="1" applyAlignment="1">
      <alignment horizontal="center" vertical="center" wrapText="1"/>
    </xf>
    <xf numFmtId="0" fontId="100" fillId="23" borderId="103" xfId="7" applyFont="1" applyFill="1" applyBorder="1" applyAlignment="1">
      <alignment horizontal="center" vertical="center" wrapText="1"/>
    </xf>
    <xf numFmtId="0" fontId="79" fillId="0" borderId="133" xfId="7" applyFont="1" applyBorder="1" applyAlignment="1">
      <alignment horizontal="center"/>
    </xf>
    <xf numFmtId="0" fontId="79" fillId="0" borderId="134" xfId="7" applyFont="1" applyBorder="1" applyAlignment="1">
      <alignment horizontal="center"/>
    </xf>
    <xf numFmtId="0" fontId="79" fillId="0" borderId="197" xfId="7" applyFont="1" applyBorder="1" applyAlignment="1">
      <alignment horizontal="center"/>
    </xf>
    <xf numFmtId="0" fontId="62" fillId="5" borderId="160" xfId="7" applyFont="1" applyFill="1" applyBorder="1" applyAlignment="1">
      <alignment horizontal="left" vertical="center"/>
    </xf>
    <xf numFmtId="0" fontId="62" fillId="5" borderId="29" xfId="7" applyFont="1" applyFill="1" applyBorder="1" applyAlignment="1">
      <alignment horizontal="left" vertical="center"/>
    </xf>
    <xf numFmtId="0" fontId="62" fillId="20" borderId="29" xfId="7" applyFont="1" applyFill="1" applyBorder="1" applyAlignment="1">
      <alignment horizontal="center" vertical="center"/>
    </xf>
    <xf numFmtId="4" fontId="62" fillId="6" borderId="29" xfId="7" applyNumberFormat="1" applyFont="1" applyFill="1" applyBorder="1" applyAlignment="1">
      <alignment horizontal="right"/>
    </xf>
    <xf numFmtId="4" fontId="62" fillId="6" borderId="70" xfId="7" applyNumberFormat="1" applyFont="1" applyFill="1" applyBorder="1" applyAlignment="1">
      <alignment horizontal="right"/>
    </xf>
    <xf numFmtId="0" fontId="101" fillId="0" borderId="68" xfId="7" applyFont="1" applyBorder="1" applyAlignment="1">
      <alignment horizontal="left" vertical="center"/>
    </xf>
    <xf numFmtId="0" fontId="101" fillId="0" borderId="69" xfId="7" applyFont="1" applyBorder="1" applyAlignment="1">
      <alignment horizontal="left" vertical="center"/>
    </xf>
    <xf numFmtId="0" fontId="42" fillId="0" borderId="56" xfId="7" applyFont="1" applyBorder="1" applyAlignment="1">
      <alignment horizontal="center" vertical="center"/>
    </xf>
    <xf numFmtId="0" fontId="42" fillId="0" borderId="57" xfId="7" applyFont="1" applyBorder="1" applyAlignment="1">
      <alignment horizontal="center" vertical="center"/>
    </xf>
    <xf numFmtId="0" fontId="61" fillId="7" borderId="172" xfId="7" applyFont="1" applyFill="1" applyBorder="1" applyAlignment="1">
      <alignment horizontal="center" vertical="center"/>
    </xf>
    <xf numFmtId="0" fontId="61" fillId="7" borderId="173" xfId="7" applyFont="1" applyFill="1" applyBorder="1" applyAlignment="1">
      <alignment horizontal="center" vertical="center"/>
    </xf>
    <xf numFmtId="0" fontId="61" fillId="7" borderId="176" xfId="7" applyFont="1" applyFill="1" applyBorder="1" applyAlignment="1">
      <alignment horizontal="center" vertical="center"/>
    </xf>
    <xf numFmtId="0" fontId="98" fillId="23" borderId="194" xfId="7" applyFont="1" applyFill="1" applyBorder="1" applyAlignment="1">
      <alignment horizontal="center" vertical="center"/>
    </xf>
    <xf numFmtId="0" fontId="98" fillId="23" borderId="192" xfId="7" applyFont="1" applyFill="1" applyBorder="1" applyAlignment="1">
      <alignment horizontal="center" vertical="center"/>
    </xf>
    <xf numFmtId="0" fontId="98" fillId="23" borderId="174" xfId="7" applyFont="1" applyFill="1" applyBorder="1" applyAlignment="1">
      <alignment horizontal="center" vertical="center"/>
    </xf>
    <xf numFmtId="0" fontId="98" fillId="23" borderId="195" xfId="7" applyFont="1" applyFill="1" applyBorder="1" applyAlignment="1">
      <alignment horizontal="center" vertical="center"/>
    </xf>
    <xf numFmtId="0" fontId="102" fillId="0" borderId="145" xfId="7" applyFont="1" applyBorder="1" applyAlignment="1">
      <alignment horizontal="left" vertical="center" wrapText="1"/>
    </xf>
    <xf numFmtId="0" fontId="102" fillId="0" borderId="139" xfId="7" applyFont="1" applyBorder="1" applyAlignment="1">
      <alignment horizontal="left" vertical="center" wrapText="1"/>
    </xf>
    <xf numFmtId="0" fontId="103" fillId="0" borderId="139" xfId="7" applyFont="1" applyBorder="1" applyAlignment="1">
      <alignment horizontal="center"/>
    </xf>
    <xf numFmtId="0" fontId="103" fillId="0" borderId="128" xfId="7" applyFont="1" applyBorder="1" applyAlignment="1">
      <alignment horizontal="center"/>
    </xf>
    <xf numFmtId="0" fontId="103" fillId="8" borderId="68" xfId="7" applyFont="1" applyFill="1" applyBorder="1" applyAlignment="1">
      <alignment horizontal="center" vertical="center"/>
    </xf>
    <xf numFmtId="0" fontId="103" fillId="8" borderId="69" xfId="7" applyFont="1" applyFill="1" applyBorder="1" applyAlignment="1">
      <alignment horizontal="center" vertical="center"/>
    </xf>
    <xf numFmtId="0" fontId="103" fillId="8" borderId="71" xfId="7" applyFont="1" applyFill="1" applyBorder="1" applyAlignment="1">
      <alignment horizontal="center" vertical="center"/>
    </xf>
    <xf numFmtId="4" fontId="101" fillId="0" borderId="69" xfId="7" applyNumberFormat="1" applyFont="1" applyBorder="1" applyAlignment="1">
      <alignment horizontal="right" vertical="center"/>
    </xf>
    <xf numFmtId="0" fontId="101" fillId="0" borderId="56" xfId="7" applyFont="1" applyBorder="1" applyAlignment="1">
      <alignment horizontal="center" vertical="center"/>
    </xf>
    <xf numFmtId="0" fontId="62" fillId="5" borderId="155" xfId="7" applyFont="1" applyFill="1" applyBorder="1" applyAlignment="1">
      <alignment horizontal="left" vertical="center"/>
    </xf>
    <xf numFmtId="0" fontId="62" fillId="5" borderId="28" xfId="7" applyFont="1" applyFill="1" applyBorder="1" applyAlignment="1">
      <alignment horizontal="left" vertical="center"/>
    </xf>
    <xf numFmtId="0" fontId="62" fillId="20" borderId="28" xfId="7" applyFont="1" applyFill="1" applyBorder="1" applyAlignment="1">
      <alignment horizontal="center" vertical="center"/>
    </xf>
    <xf numFmtId="4" fontId="62" fillId="6" borderId="28" xfId="7" applyNumberFormat="1" applyFont="1" applyFill="1" applyBorder="1" applyAlignment="1">
      <alignment horizontal="right"/>
    </xf>
    <xf numFmtId="4" fontId="62" fillId="6" borderId="156" xfId="7" applyNumberFormat="1" applyFont="1" applyFill="1" applyBorder="1" applyAlignment="1">
      <alignment horizontal="right"/>
    </xf>
    <xf numFmtId="0" fontId="84" fillId="0" borderId="155" xfId="7" applyFont="1" applyBorder="1" applyAlignment="1">
      <alignment horizontal="left"/>
    </xf>
    <xf numFmtId="0" fontId="84" fillId="0" borderId="28" xfId="7" applyFont="1" applyBorder="1" applyAlignment="1">
      <alignment horizontal="left"/>
    </xf>
    <xf numFmtId="0" fontId="84" fillId="0" borderId="28" xfId="7" applyFont="1" applyBorder="1" applyAlignment="1">
      <alignment horizontal="center"/>
    </xf>
    <xf numFmtId="0" fontId="84" fillId="0" borderId="163" xfId="7" applyFont="1" applyBorder="1" applyAlignment="1">
      <alignment horizontal="center"/>
    </xf>
    <xf numFmtId="0" fontId="103" fillId="20" borderId="68" xfId="7" applyFont="1" applyFill="1" applyBorder="1" applyAlignment="1">
      <alignment horizontal="center" vertical="center"/>
    </xf>
    <xf numFmtId="0" fontId="103" fillId="20" borderId="69" xfId="7" applyFont="1" applyFill="1" applyBorder="1" applyAlignment="1">
      <alignment horizontal="center" vertical="center"/>
    </xf>
    <xf numFmtId="0" fontId="103" fillId="20" borderId="71" xfId="7" applyFont="1" applyFill="1" applyBorder="1" applyAlignment="1">
      <alignment horizontal="center" vertical="center"/>
    </xf>
    <xf numFmtId="0" fontId="85" fillId="0" borderId="196" xfId="7" applyFont="1" applyBorder="1" applyAlignment="1">
      <alignment horizontal="center"/>
    </xf>
    <xf numFmtId="0" fontId="85" fillId="0" borderId="78" xfId="7" applyFont="1" applyBorder="1" applyAlignment="1">
      <alignment horizontal="center"/>
    </xf>
    <xf numFmtId="0" fontId="85" fillId="0" borderId="199" xfId="7" applyFont="1" applyBorder="1" applyAlignment="1">
      <alignment horizontal="center"/>
    </xf>
    <xf numFmtId="0" fontId="85" fillId="0" borderId="194" xfId="7" applyFont="1" applyBorder="1" applyAlignment="1">
      <alignment horizontal="center"/>
    </xf>
    <xf numFmtId="0" fontId="85" fillId="0" borderId="192" xfId="7" applyFont="1" applyBorder="1" applyAlignment="1">
      <alignment horizontal="center"/>
    </xf>
    <xf numFmtId="0" fontId="84" fillId="0" borderId="80" xfId="7" applyFont="1" applyBorder="1" applyAlignment="1">
      <alignment horizontal="center"/>
    </xf>
    <xf numFmtId="0" fontId="84" fillId="0" borderId="0" xfId="7" applyFont="1" applyAlignment="1">
      <alignment horizontal="center"/>
    </xf>
    <xf numFmtId="0" fontId="84" fillId="0" borderId="164" xfId="7" applyFont="1" applyBorder="1" applyAlignment="1">
      <alignment horizontal="left"/>
    </xf>
    <xf numFmtId="0" fontId="84" fillId="0" borderId="165" xfId="7" applyFont="1" applyBorder="1" applyAlignment="1">
      <alignment horizontal="left"/>
    </xf>
    <xf numFmtId="0" fontId="84" fillId="0" borderId="165" xfId="7" applyFont="1" applyBorder="1" applyAlignment="1">
      <alignment horizontal="center"/>
    </xf>
    <xf numFmtId="0" fontId="84" fillId="0" borderId="186" xfId="7" applyFont="1" applyBorder="1" applyAlignment="1">
      <alignment horizontal="center"/>
    </xf>
    <xf numFmtId="0" fontId="62" fillId="5" borderId="164" xfId="7" applyFont="1" applyFill="1" applyBorder="1" applyAlignment="1">
      <alignment horizontal="left" vertical="center"/>
    </xf>
    <xf numFmtId="0" fontId="62" fillId="5" borderId="165" xfId="7" applyFont="1" applyFill="1" applyBorder="1" applyAlignment="1">
      <alignment horizontal="left" vertical="center"/>
    </xf>
    <xf numFmtId="0" fontId="62" fillId="20" borderId="165" xfId="7" applyFont="1" applyFill="1" applyBorder="1" applyAlignment="1">
      <alignment horizontal="center" vertical="center"/>
    </xf>
    <xf numFmtId="4" fontId="62" fillId="6" borderId="165" xfId="7" applyNumberFormat="1" applyFont="1" applyFill="1" applyBorder="1" applyAlignment="1">
      <alignment horizontal="right"/>
    </xf>
    <xf numFmtId="4" fontId="62" fillId="6" borderId="166" xfId="7" applyNumberFormat="1" applyFont="1" applyFill="1" applyBorder="1" applyAlignment="1">
      <alignment horizontal="right"/>
    </xf>
    <xf numFmtId="0" fontId="84" fillId="0" borderId="160" xfId="7" applyFont="1" applyBorder="1" applyAlignment="1">
      <alignment horizontal="left"/>
    </xf>
    <xf numFmtId="0" fontId="84" fillId="0" borderId="29" xfId="7" applyFont="1" applyBorder="1" applyAlignment="1">
      <alignment horizontal="left"/>
    </xf>
    <xf numFmtId="0" fontId="84" fillId="0" borderId="29" xfId="7" applyFont="1" applyBorder="1" applyAlignment="1">
      <alignment horizontal="center"/>
    </xf>
    <xf numFmtId="0" fontId="84" fillId="0" borderId="56" xfId="7" applyFont="1" applyBorder="1" applyAlignment="1">
      <alignment horizontal="center"/>
    </xf>
    <xf numFmtId="0" fontId="85" fillId="0" borderId="0" xfId="7" applyFont="1" applyAlignment="1">
      <alignment horizontal="center"/>
    </xf>
    <xf numFmtId="0" fontId="103" fillId="6" borderId="68" xfId="7" applyFont="1" applyFill="1" applyBorder="1" applyAlignment="1">
      <alignment horizontal="center" vertical="center"/>
    </xf>
    <xf numFmtId="0" fontId="103" fillId="6" borderId="69" xfId="7" applyFont="1" applyFill="1" applyBorder="1" applyAlignment="1">
      <alignment horizontal="center" vertical="center"/>
    </xf>
    <xf numFmtId="0" fontId="103" fillId="6" borderId="71" xfId="7" applyFont="1" applyFill="1" applyBorder="1" applyAlignment="1">
      <alignment horizontal="center" vertical="center"/>
    </xf>
    <xf numFmtId="0" fontId="103" fillId="7" borderId="68" xfId="7" applyFont="1" applyFill="1" applyBorder="1" applyAlignment="1">
      <alignment horizontal="center" vertical="center"/>
    </xf>
    <xf numFmtId="0" fontId="103" fillId="7" borderId="69" xfId="7" applyFont="1" applyFill="1" applyBorder="1" applyAlignment="1">
      <alignment horizontal="center" vertical="center"/>
    </xf>
    <xf numFmtId="0" fontId="103" fillId="7" borderId="71" xfId="7" applyFont="1" applyFill="1" applyBorder="1" applyAlignment="1">
      <alignment horizontal="center" vertical="center"/>
    </xf>
    <xf numFmtId="0" fontId="85" fillId="0" borderId="80" xfId="7" applyFont="1" applyBorder="1" applyAlignment="1">
      <alignment horizontal="left" vertical="center" wrapText="1"/>
    </xf>
    <xf numFmtId="0" fontId="85" fillId="0" borderId="0" xfId="7" applyFont="1" applyAlignment="1">
      <alignment horizontal="left" vertical="center" wrapText="1"/>
    </xf>
    <xf numFmtId="0" fontId="85" fillId="0" borderId="103" xfId="7" applyFont="1" applyBorder="1" applyAlignment="1">
      <alignment horizontal="left" vertical="center" wrapText="1"/>
    </xf>
    <xf numFmtId="1" fontId="101" fillId="0" borderId="56" xfId="7" applyNumberFormat="1" applyFont="1" applyBorder="1" applyAlignment="1">
      <alignment horizontal="center" vertical="center"/>
    </xf>
    <xf numFmtId="1" fontId="101" fillId="0" borderId="71" xfId="7" applyNumberFormat="1" applyFont="1" applyBorder="1" applyAlignment="1">
      <alignment horizontal="center" vertical="center"/>
    </xf>
    <xf numFmtId="0" fontId="79" fillId="0" borderId="0" xfId="7" applyFont="1" applyAlignment="1">
      <alignment horizontal="center" vertical="center" wrapText="1"/>
    </xf>
    <xf numFmtId="0" fontId="87" fillId="0" borderId="80" xfId="7" applyFont="1" applyBorder="1" applyAlignment="1">
      <alignment horizontal="center" vertical="center" wrapText="1"/>
    </xf>
    <xf numFmtId="0" fontId="87" fillId="0" borderId="0" xfId="7" applyFont="1" applyAlignment="1">
      <alignment horizontal="center" vertical="center" wrapText="1"/>
    </xf>
    <xf numFmtId="0" fontId="103" fillId="10" borderId="68" xfId="7" applyFont="1" applyFill="1" applyBorder="1" applyAlignment="1">
      <alignment horizontal="center" vertical="center"/>
    </xf>
    <xf numFmtId="0" fontId="103" fillId="10" borderId="69" xfId="7" applyFont="1" applyFill="1" applyBorder="1" applyAlignment="1">
      <alignment horizontal="center" vertical="center"/>
    </xf>
    <xf numFmtId="0" fontId="103" fillId="10" borderId="71" xfId="7" applyFont="1" applyFill="1" applyBorder="1" applyAlignment="1">
      <alignment horizontal="center" vertical="center"/>
    </xf>
    <xf numFmtId="0" fontId="103" fillId="24" borderId="68" xfId="7" applyFont="1" applyFill="1" applyBorder="1" applyAlignment="1">
      <alignment horizontal="center" vertical="center"/>
    </xf>
    <xf numFmtId="0" fontId="103" fillId="24" borderId="69" xfId="7" applyFont="1" applyFill="1" applyBorder="1" applyAlignment="1">
      <alignment horizontal="center" vertical="center"/>
    </xf>
    <xf numFmtId="0" fontId="103" fillId="24" borderId="71" xfId="7" applyFont="1" applyFill="1" applyBorder="1" applyAlignment="1">
      <alignment horizontal="center" vertical="center"/>
    </xf>
    <xf numFmtId="0" fontId="85" fillId="0" borderId="172" xfId="7" applyFont="1" applyBorder="1" applyAlignment="1">
      <alignment horizontal="center" wrapText="1"/>
    </xf>
    <xf numFmtId="0" fontId="85" fillId="0" borderId="173" xfId="7" applyFont="1" applyBorder="1" applyAlignment="1">
      <alignment horizontal="center" wrapText="1"/>
    </xf>
    <xf numFmtId="0" fontId="85" fillId="0" borderId="176" xfId="7" applyFont="1" applyBorder="1" applyAlignment="1">
      <alignment horizontal="center" wrapText="1"/>
    </xf>
    <xf numFmtId="0" fontId="85" fillId="0" borderId="86" xfId="7" applyFont="1" applyBorder="1" applyAlignment="1">
      <alignment horizontal="left" wrapText="1"/>
    </xf>
    <xf numFmtId="0" fontId="85" fillId="0" borderId="87" xfId="7" applyFont="1" applyBorder="1" applyAlignment="1">
      <alignment horizontal="left" wrapText="1"/>
    </xf>
    <xf numFmtId="0" fontId="85" fillId="0" borderId="109" xfId="7" applyFont="1" applyBorder="1" applyAlignment="1">
      <alignment horizontal="left" wrapText="1"/>
    </xf>
    <xf numFmtId="0" fontId="85" fillId="0" borderId="75" xfId="7" applyFont="1" applyBorder="1" applyAlignment="1">
      <alignment horizontal="center" vertical="center"/>
    </xf>
    <xf numFmtId="0" fontId="85" fillId="0" borderId="77" xfId="7" applyFont="1" applyBorder="1" applyAlignment="1">
      <alignment horizontal="center" vertical="center"/>
    </xf>
    <xf numFmtId="0" fontId="101" fillId="0" borderId="133" xfId="7" applyFont="1" applyBorder="1" applyAlignment="1">
      <alignment horizontal="left" vertical="center"/>
    </xf>
    <xf numFmtId="0" fontId="101" fillId="0" borderId="134" xfId="7" applyFont="1" applyBorder="1" applyAlignment="1">
      <alignment horizontal="left" vertical="center"/>
    </xf>
    <xf numFmtId="0" fontId="42" fillId="0" borderId="186" xfId="7" applyFont="1" applyBorder="1" applyAlignment="1">
      <alignment horizontal="center" vertical="center"/>
    </xf>
    <xf numFmtId="0" fontId="42" fillId="0" borderId="202" xfId="7" applyFont="1" applyBorder="1" applyAlignment="1">
      <alignment horizontal="center" vertical="center"/>
    </xf>
    <xf numFmtId="4" fontId="101" fillId="0" borderId="134" xfId="7" applyNumberFormat="1" applyFont="1" applyBorder="1" applyAlignment="1">
      <alignment horizontal="right" vertical="center"/>
    </xf>
    <xf numFmtId="0" fontId="101" fillId="0" borderId="186" xfId="7" applyFont="1" applyBorder="1" applyAlignment="1">
      <alignment horizontal="center" vertical="center"/>
    </xf>
    <xf numFmtId="0" fontId="101" fillId="0" borderId="201" xfId="7" applyFont="1" applyBorder="1" applyAlignment="1">
      <alignment horizontal="center" vertical="center"/>
    </xf>
    <xf numFmtId="0" fontId="84" fillId="5" borderId="194" xfId="7" applyFont="1" applyFill="1" applyBorder="1" applyAlignment="1">
      <alignment vertical="center"/>
    </xf>
    <xf numFmtId="0" fontId="84" fillId="5" borderId="195" xfId="7" applyFont="1" applyFill="1" applyBorder="1" applyAlignment="1">
      <alignment vertical="center"/>
    </xf>
    <xf numFmtId="0" fontId="84" fillId="5" borderId="68" xfId="7" applyFont="1" applyFill="1" applyBorder="1" applyAlignment="1">
      <alignment vertical="center"/>
    </xf>
    <xf numFmtId="0" fontId="84" fillId="5" borderId="57" xfId="7" applyFont="1" applyFill="1" applyBorder="1" applyAlignment="1">
      <alignment vertical="center"/>
    </xf>
    <xf numFmtId="0" fontId="84" fillId="5" borderId="133" xfId="7" applyFont="1" applyFill="1" applyBorder="1" applyAlignment="1">
      <alignment vertical="center"/>
    </xf>
    <xf numFmtId="0" fontId="84" fillId="5" borderId="202" xfId="7" applyFont="1" applyFill="1" applyBorder="1" applyAlignment="1">
      <alignment vertical="center"/>
    </xf>
    <xf numFmtId="0" fontId="84" fillId="5" borderId="63" xfId="7" applyFont="1" applyFill="1" applyBorder="1" applyAlignment="1">
      <alignment vertical="center"/>
    </xf>
    <xf numFmtId="0" fontId="84" fillId="5" borderId="65" xfId="7" applyFont="1" applyFill="1" applyBorder="1" applyAlignment="1">
      <alignment vertical="center"/>
    </xf>
    <xf numFmtId="0" fontId="84" fillId="5" borderId="72" xfId="7" applyFont="1" applyFill="1" applyBorder="1" applyAlignment="1">
      <alignment vertical="center"/>
    </xf>
    <xf numFmtId="0" fontId="84" fillId="5" borderId="74" xfId="7" applyFont="1" applyFill="1" applyBorder="1" applyAlignment="1">
      <alignment vertical="center"/>
    </xf>
    <xf numFmtId="0" fontId="6" fillId="12" borderId="13" xfId="0" applyFont="1" applyFill="1" applyBorder="1" applyAlignment="1" applyProtection="1">
      <alignment horizontal="center" vertical="center"/>
      <protection locked="0"/>
    </xf>
    <xf numFmtId="0" fontId="4" fillId="0" borderId="0" xfId="0" applyFont="1" applyAlignment="1">
      <alignment horizontal="center" vertical="center"/>
    </xf>
    <xf numFmtId="0" fontId="6" fillId="12" borderId="10"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wrapText="1"/>
      <protection locked="0"/>
    </xf>
    <xf numFmtId="0" fontId="6" fillId="12" borderId="5" xfId="0" applyFont="1" applyFill="1" applyBorder="1" applyAlignment="1" applyProtection="1">
      <alignment horizontal="center" vertical="center" wrapText="1"/>
      <protection locked="0"/>
    </xf>
    <xf numFmtId="0" fontId="6" fillId="12" borderId="3" xfId="0" applyFont="1" applyFill="1" applyBorder="1" applyAlignment="1" applyProtection="1">
      <alignment horizontal="center" vertical="center" wrapText="1"/>
      <protection locked="0"/>
    </xf>
    <xf numFmtId="0" fontId="6" fillId="12" borderId="1" xfId="0" applyFont="1" applyFill="1" applyBorder="1" applyAlignment="1" applyProtection="1">
      <alignment horizontal="center" vertical="center" wrapText="1"/>
      <protection locked="0"/>
    </xf>
    <xf numFmtId="14" fontId="60" fillId="12" borderId="56" xfId="11" applyNumberFormat="1" applyFont="1" applyFill="1" applyBorder="1" applyAlignment="1">
      <alignment horizontal="center" vertical="center"/>
    </xf>
    <xf numFmtId="14" fontId="60" fillId="12" borderId="57" xfId="11" applyNumberFormat="1" applyFont="1" applyFill="1" applyBorder="1" applyAlignment="1">
      <alignment horizontal="center" vertical="center"/>
    </xf>
    <xf numFmtId="0" fontId="56" fillId="0" borderId="59" xfId="11" applyFont="1" applyBorder="1" applyAlignment="1">
      <alignment horizontal="center" vertical="center" wrapText="1"/>
    </xf>
    <xf numFmtId="0" fontId="56" fillId="0" borderId="60" xfId="11" applyFont="1" applyBorder="1" applyAlignment="1">
      <alignment horizontal="center" vertical="center" wrapText="1"/>
    </xf>
    <xf numFmtId="0" fontId="56" fillId="0" borderId="61" xfId="11" applyFont="1" applyBorder="1" applyAlignment="1">
      <alignment horizontal="center" vertical="center"/>
    </xf>
    <xf numFmtId="0" fontId="56" fillId="0" borderId="62" xfId="11" applyFont="1" applyBorder="1" applyAlignment="1">
      <alignment horizontal="center" vertical="center"/>
    </xf>
    <xf numFmtId="0" fontId="59" fillId="0" borderId="64" xfId="11" applyFont="1" applyBorder="1" applyAlignment="1">
      <alignment horizontal="left" vertical="center"/>
    </xf>
    <xf numFmtId="0" fontId="60" fillId="12" borderId="66" xfId="11" applyFont="1" applyFill="1" applyBorder="1" applyAlignment="1">
      <alignment horizontal="left" vertical="center" wrapText="1"/>
    </xf>
    <xf numFmtId="0" fontId="60" fillId="12" borderId="64" xfId="11" applyFont="1" applyFill="1" applyBorder="1" applyAlignment="1">
      <alignment horizontal="left" vertical="center" wrapText="1"/>
    </xf>
    <xf numFmtId="0" fontId="60" fillId="12" borderId="67" xfId="11" applyFont="1" applyFill="1" applyBorder="1" applyAlignment="1">
      <alignment horizontal="left" vertical="center" wrapText="1"/>
    </xf>
    <xf numFmtId="0" fontId="59" fillId="0" borderId="69" xfId="11" applyFont="1" applyBorder="1" applyAlignment="1">
      <alignment horizontal="left" vertical="center"/>
    </xf>
    <xf numFmtId="0" fontId="60" fillId="0" borderId="29" xfId="11" applyFont="1" applyBorder="1" applyAlignment="1">
      <alignment horizontal="left" vertical="center" wrapText="1"/>
    </xf>
    <xf numFmtId="0" fontId="60" fillId="0" borderId="70" xfId="11" applyFont="1" applyBorder="1" applyAlignment="1">
      <alignment horizontal="left" vertical="center" wrapText="1"/>
    </xf>
    <xf numFmtId="0" fontId="59" fillId="0" borderId="69" xfId="11" applyFont="1" applyBorder="1" applyAlignment="1">
      <alignment horizontal="left" vertical="center" wrapText="1"/>
    </xf>
    <xf numFmtId="173" fontId="60" fillId="0" borderId="29" xfId="11" applyNumberFormat="1" applyFont="1" applyBorder="1" applyAlignment="1">
      <alignment horizontal="left" vertical="center" wrapText="1"/>
    </xf>
    <xf numFmtId="173" fontId="60" fillId="0" borderId="70" xfId="11" applyNumberFormat="1" applyFont="1" applyBorder="1" applyAlignment="1">
      <alignment horizontal="left" vertical="center" wrapText="1"/>
    </xf>
    <xf numFmtId="183" fontId="60" fillId="0" borderId="29" xfId="11" applyNumberFormat="1" applyFont="1" applyBorder="1" applyAlignment="1">
      <alignment horizontal="left" vertical="center" wrapText="1"/>
    </xf>
    <xf numFmtId="183" fontId="60" fillId="0" borderId="70" xfId="11" applyNumberFormat="1" applyFont="1" applyBorder="1" applyAlignment="1">
      <alignment horizontal="left" vertical="center" wrapText="1"/>
    </xf>
    <xf numFmtId="174" fontId="60" fillId="0" borderId="29" xfId="11" applyNumberFormat="1" applyFont="1" applyBorder="1" applyAlignment="1">
      <alignment horizontal="left" vertical="center" wrapText="1"/>
    </xf>
    <xf numFmtId="0" fontId="60" fillId="0" borderId="56" xfId="11" applyFont="1" applyBorder="1" applyAlignment="1">
      <alignment horizontal="left" vertical="center" wrapText="1"/>
    </xf>
    <xf numFmtId="0" fontId="60" fillId="0" borderId="69" xfId="11" applyFont="1" applyBorder="1" applyAlignment="1">
      <alignment horizontal="left" vertical="center" wrapText="1"/>
    </xf>
    <xf numFmtId="0" fontId="60" fillId="0" borderId="71" xfId="11" applyFont="1" applyBorder="1" applyAlignment="1">
      <alignment horizontal="left" vertical="center" wrapText="1"/>
    </xf>
    <xf numFmtId="183" fontId="60" fillId="15" borderId="56" xfId="11" applyNumberFormat="1" applyFont="1" applyFill="1" applyBorder="1" applyAlignment="1">
      <alignment horizontal="left" vertical="center" wrapText="1"/>
    </xf>
    <xf numFmtId="183" fontId="60" fillId="15" borderId="69" xfId="11" applyNumberFormat="1" applyFont="1" applyFill="1" applyBorder="1" applyAlignment="1">
      <alignment horizontal="left" vertical="center" wrapText="1"/>
    </xf>
    <xf numFmtId="183" fontId="60" fillId="15" borderId="71" xfId="11" applyNumberFormat="1" applyFont="1" applyFill="1" applyBorder="1" applyAlignment="1">
      <alignment horizontal="left" vertical="center" wrapText="1"/>
    </xf>
    <xf numFmtId="49" fontId="60" fillId="15" borderId="29" xfId="11" applyNumberFormat="1" applyFont="1" applyFill="1" applyBorder="1" applyAlignment="1">
      <alignment horizontal="left" vertical="center" wrapText="1"/>
    </xf>
    <xf numFmtId="49" fontId="60" fillId="15" borderId="70" xfId="11" applyNumberFormat="1" applyFont="1" applyFill="1" applyBorder="1" applyAlignment="1">
      <alignment horizontal="left" vertical="center" wrapText="1"/>
    </xf>
    <xf numFmtId="49" fontId="60" fillId="15" borderId="56" xfId="11" applyNumberFormat="1" applyFont="1" applyFill="1" applyBorder="1" applyAlignment="1">
      <alignment horizontal="left" vertical="center" wrapText="1"/>
    </xf>
    <xf numFmtId="49" fontId="60" fillId="15" borderId="69" xfId="11" applyNumberFormat="1" applyFont="1" applyFill="1" applyBorder="1" applyAlignment="1">
      <alignment horizontal="left" vertical="center" wrapText="1"/>
    </xf>
    <xf numFmtId="49" fontId="60" fillId="15" borderId="71" xfId="11" applyNumberFormat="1" applyFont="1" applyFill="1" applyBorder="1" applyAlignment="1">
      <alignment horizontal="left" vertical="center" wrapText="1"/>
    </xf>
    <xf numFmtId="0" fontId="59" fillId="0" borderId="56" xfId="11" applyFont="1" applyBorder="1" applyAlignment="1">
      <alignment horizontal="left" vertical="center" wrapText="1"/>
    </xf>
    <xf numFmtId="0" fontId="59" fillId="0" borderId="57" xfId="11" applyFont="1" applyBorder="1" applyAlignment="1">
      <alignment horizontal="left" vertical="center" wrapText="1"/>
    </xf>
    <xf numFmtId="0" fontId="59" fillId="0" borderId="41" xfId="11" applyFont="1" applyBorder="1" applyAlignment="1">
      <alignment horizontal="left" vertical="center" wrapText="1"/>
    </xf>
    <xf numFmtId="0" fontId="60" fillId="0" borderId="78" xfId="11" applyFont="1" applyBorder="1" applyAlignment="1">
      <alignment horizontal="left" vertical="center" wrapText="1"/>
    </xf>
    <xf numFmtId="0" fontId="60" fillId="0" borderId="79" xfId="11" applyFont="1" applyBorder="1" applyAlignment="1">
      <alignment horizontal="left" vertical="center" wrapText="1"/>
    </xf>
    <xf numFmtId="0" fontId="60" fillId="0" borderId="17" xfId="11" applyFont="1" applyBorder="1" applyAlignment="1">
      <alignment horizontal="center" vertical="center"/>
    </xf>
    <xf numFmtId="0" fontId="60" fillId="0" borderId="17" xfId="11" applyFont="1" applyBorder="1" applyAlignment="1">
      <alignment horizontal="center" vertical="center" shrinkToFit="1"/>
    </xf>
    <xf numFmtId="0" fontId="60" fillId="0" borderId="81" xfId="11" applyFont="1" applyBorder="1" applyAlignment="1">
      <alignment horizontal="center" vertical="center" shrinkToFit="1"/>
    </xf>
    <xf numFmtId="0" fontId="60" fillId="0" borderId="82" xfId="11" applyFont="1" applyBorder="1" applyAlignment="1">
      <alignment horizontal="center" vertical="center"/>
    </xf>
    <xf numFmtId="0" fontId="60" fillId="0" borderId="83" xfId="11" applyFont="1" applyBorder="1" applyAlignment="1">
      <alignment horizontal="center" vertical="center"/>
    </xf>
    <xf numFmtId="0" fontId="60" fillId="0" borderId="0" xfId="11" applyFont="1" applyAlignment="1">
      <alignment horizontal="center" vertical="center"/>
    </xf>
    <xf numFmtId="0" fontId="57" fillId="0" borderId="0" xfId="11" applyFont="1" applyAlignment="1">
      <alignment horizontal="center" vertical="center"/>
    </xf>
    <xf numFmtId="0" fontId="57" fillId="0" borderId="85" xfId="11" applyFont="1" applyBorder="1" applyAlignment="1">
      <alignment horizontal="center" vertical="center"/>
    </xf>
    <xf numFmtId="0" fontId="57" fillId="0" borderId="46" xfId="11" applyFont="1" applyBorder="1" applyAlignment="1">
      <alignment horizontal="center" vertical="center"/>
    </xf>
    <xf numFmtId="0" fontId="57" fillId="0" borderId="84" xfId="11" applyFont="1" applyBorder="1" applyAlignment="1">
      <alignment horizontal="center" vertical="center"/>
    </xf>
    <xf numFmtId="0" fontId="26" fillId="0" borderId="0" xfId="11" applyAlignment="1">
      <alignment horizontal="left" vertical="center"/>
    </xf>
    <xf numFmtId="0" fontId="57" fillId="0" borderId="0" xfId="11" applyFont="1" applyAlignment="1">
      <alignment horizontal="center" vertical="center" shrinkToFit="1"/>
    </xf>
    <xf numFmtId="0" fontId="57" fillId="0" borderId="85" xfId="11" applyFont="1" applyBorder="1" applyAlignment="1">
      <alignment horizontal="center" vertical="center" shrinkToFit="1"/>
    </xf>
    <xf numFmtId="0" fontId="57" fillId="0" borderId="46" xfId="11" applyFont="1" applyBorder="1" applyAlignment="1">
      <alignment horizontal="center" vertical="top"/>
    </xf>
    <xf numFmtId="0" fontId="57" fillId="0" borderId="84" xfId="11" applyFont="1" applyBorder="1" applyAlignment="1">
      <alignment horizontal="center" vertical="top"/>
    </xf>
    <xf numFmtId="0" fontId="57" fillId="0" borderId="87" xfId="11" applyFont="1" applyBorder="1" applyAlignment="1">
      <alignment horizontal="center" vertical="top"/>
    </xf>
    <xf numFmtId="0" fontId="57" fillId="0" borderId="188" xfId="11" applyFont="1" applyBorder="1" applyAlignment="1">
      <alignment horizontal="center" vertical="top"/>
    </xf>
    <xf numFmtId="0" fontId="59" fillId="0" borderId="189" xfId="11" applyFont="1" applyBorder="1" applyAlignment="1">
      <alignment horizontal="center" vertical="top"/>
    </xf>
    <xf numFmtId="0" fontId="59" fillId="0" borderId="87" xfId="11" applyFont="1" applyBorder="1" applyAlignment="1">
      <alignment horizontal="center" vertical="top"/>
    </xf>
    <xf numFmtId="0" fontId="59" fillId="0" borderId="188" xfId="11" applyFont="1" applyBorder="1" applyAlignment="1">
      <alignment horizontal="center" vertical="top"/>
    </xf>
    <xf numFmtId="0" fontId="59" fillId="0" borderId="88" xfId="11" applyFont="1" applyBorder="1" applyAlignment="1">
      <alignment horizontal="center" vertical="top"/>
    </xf>
    <xf numFmtId="0" fontId="59" fillId="0" borderId="89" xfId="11" applyFont="1" applyBorder="1" applyAlignment="1">
      <alignment horizontal="center" vertical="top"/>
    </xf>
    <xf numFmtId="0" fontId="141" fillId="0" borderId="0" xfId="10" applyFont="1" applyAlignment="1">
      <alignment horizontal="center" vertical="center"/>
    </xf>
    <xf numFmtId="0" fontId="140" fillId="0" borderId="0" xfId="10" applyFont="1" applyAlignment="1">
      <alignment horizontal="center" vertical="center"/>
    </xf>
    <xf numFmtId="0" fontId="103" fillId="12" borderId="26" xfId="10" applyFont="1" applyFill="1" applyBorder="1" applyAlignment="1">
      <alignment horizontal="center" textRotation="90" wrapText="1"/>
    </xf>
    <xf numFmtId="0" fontId="103" fillId="12" borderId="13" xfId="10" applyFont="1" applyFill="1" applyBorder="1" applyAlignment="1">
      <alignment horizontal="center" textRotation="90" wrapText="1"/>
    </xf>
    <xf numFmtId="0" fontId="103" fillId="12" borderId="10" xfId="10" applyFont="1" applyFill="1" applyBorder="1" applyAlignment="1">
      <alignment horizontal="center" textRotation="90" wrapText="1"/>
    </xf>
    <xf numFmtId="0" fontId="103" fillId="12" borderId="1" xfId="10" applyFont="1" applyFill="1" applyBorder="1" applyAlignment="1">
      <alignment horizontal="center"/>
    </xf>
    <xf numFmtId="0" fontId="103" fillId="12" borderId="210" xfId="10" applyFont="1" applyFill="1" applyBorder="1" applyAlignment="1">
      <alignment horizontal="center"/>
    </xf>
    <xf numFmtId="0" fontId="103" fillId="12" borderId="24" xfId="10" applyFont="1" applyFill="1" applyBorder="1" applyAlignment="1">
      <alignment horizontal="center"/>
    </xf>
    <xf numFmtId="0" fontId="103" fillId="12" borderId="22" xfId="10" applyFont="1" applyFill="1" applyBorder="1" applyAlignment="1">
      <alignment horizontal="center"/>
    </xf>
    <xf numFmtId="0" fontId="103" fillId="12" borderId="21" xfId="10" applyFont="1" applyFill="1" applyBorder="1" applyAlignment="1">
      <alignment horizontal="center"/>
    </xf>
    <xf numFmtId="0" fontId="103" fillId="2" borderId="1" xfId="10" applyFont="1" applyFill="1" applyBorder="1" applyAlignment="1">
      <alignment horizontal="left" wrapText="1"/>
    </xf>
    <xf numFmtId="0" fontId="4" fillId="12" borderId="1" xfId="10" applyFont="1" applyFill="1" applyBorder="1" applyAlignment="1">
      <alignment horizontal="center" vertical="center" wrapText="1"/>
    </xf>
    <xf numFmtId="0" fontId="103" fillId="12" borderId="1" xfId="10" applyFont="1" applyFill="1" applyBorder="1" applyAlignment="1">
      <alignment horizontal="center" wrapText="1"/>
    </xf>
    <xf numFmtId="0" fontId="121" fillId="12" borderId="1" xfId="10" applyFont="1" applyFill="1" applyBorder="1" applyAlignment="1">
      <alignment horizontal="center" vertical="center" wrapText="1"/>
    </xf>
    <xf numFmtId="0" fontId="70" fillId="12" borderId="1" xfId="10" applyFont="1" applyFill="1" applyBorder="1" applyAlignment="1">
      <alignment horizontal="left"/>
    </xf>
    <xf numFmtId="0" fontId="121" fillId="12" borderId="0" xfId="10" applyFont="1" applyFill="1" applyAlignment="1">
      <alignment horizontal="left" wrapText="1"/>
    </xf>
    <xf numFmtId="0" fontId="4" fillId="12" borderId="0" xfId="10" applyFont="1" applyFill="1" applyAlignment="1">
      <alignment horizontal="left" wrapText="1"/>
    </xf>
    <xf numFmtId="0" fontId="103" fillId="12" borderId="1" xfId="10" applyFont="1" applyFill="1" applyBorder="1" applyAlignment="1">
      <alignment horizontal="center" vertical="center" textRotation="90" wrapText="1"/>
    </xf>
    <xf numFmtId="0" fontId="42" fillId="12" borderId="1" xfId="10" applyFont="1" applyFill="1" applyBorder="1" applyAlignment="1">
      <alignment horizontal="left" vertical="center" wrapText="1"/>
    </xf>
    <xf numFmtId="0" fontId="42" fillId="12" borderId="1" xfId="10" applyFont="1" applyFill="1" applyBorder="1" applyAlignment="1">
      <alignment horizontal="center" vertical="center" wrapText="1"/>
    </xf>
    <xf numFmtId="0" fontId="42" fillId="12" borderId="1" xfId="10" applyFont="1" applyFill="1" applyBorder="1" applyAlignment="1">
      <alignment horizontal="center" vertical="center"/>
    </xf>
    <xf numFmtId="0" fontId="103" fillId="12" borderId="21" xfId="10" applyFont="1" applyFill="1" applyBorder="1" applyAlignment="1">
      <alignment horizontal="left" vertical="center" wrapText="1"/>
    </xf>
    <xf numFmtId="0" fontId="103" fillId="12" borderId="22" xfId="10" applyFont="1" applyFill="1" applyBorder="1" applyAlignment="1">
      <alignment horizontal="left" vertical="center" wrapText="1"/>
    </xf>
    <xf numFmtId="0" fontId="103" fillId="12" borderId="1" xfId="10" applyFont="1" applyFill="1" applyBorder="1" applyAlignment="1">
      <alignment horizontal="left" vertical="center" wrapText="1"/>
    </xf>
    <xf numFmtId="0" fontId="103" fillId="2" borderId="1" xfId="10" applyFont="1" applyFill="1" applyBorder="1" applyAlignment="1">
      <alignment horizontal="left"/>
    </xf>
    <xf numFmtId="0" fontId="42" fillId="12" borderId="1" xfId="10" applyFont="1" applyFill="1" applyBorder="1" applyAlignment="1">
      <alignment horizontal="center" textRotation="90" wrapText="1"/>
    </xf>
    <xf numFmtId="0" fontId="103" fillId="12" borderId="1" xfId="10" applyFont="1" applyFill="1" applyBorder="1" applyAlignment="1">
      <alignment horizontal="center" textRotation="90" wrapText="1"/>
    </xf>
    <xf numFmtId="0" fontId="42" fillId="12" borderId="1" xfId="10" quotePrefix="1" applyFont="1" applyFill="1" applyBorder="1" applyAlignment="1">
      <alignment horizontal="center" textRotation="90" wrapText="1"/>
    </xf>
    <xf numFmtId="0" fontId="103" fillId="12" borderId="21" xfId="10" applyFont="1" applyFill="1" applyBorder="1" applyAlignment="1">
      <alignment horizontal="left"/>
    </xf>
    <xf numFmtId="0" fontId="103" fillId="12" borderId="130" xfId="10" applyFont="1" applyFill="1" applyBorder="1" applyAlignment="1">
      <alignment horizontal="left"/>
    </xf>
    <xf numFmtId="0" fontId="70" fillId="12" borderId="21" xfId="10" applyFont="1" applyFill="1" applyBorder="1" applyAlignment="1">
      <alignment horizontal="left"/>
    </xf>
    <xf numFmtId="0" fontId="70" fillId="12" borderId="22" xfId="10" applyFont="1" applyFill="1" applyBorder="1" applyAlignment="1">
      <alignment horizontal="left"/>
    </xf>
    <xf numFmtId="0" fontId="136" fillId="12" borderId="1" xfId="10" applyFont="1" applyFill="1" applyBorder="1" applyAlignment="1">
      <alignment horizontal="center" textRotation="90" wrapText="1"/>
    </xf>
    <xf numFmtId="0" fontId="135" fillId="12" borderId="1" xfId="10" applyFont="1" applyFill="1" applyBorder="1" applyAlignment="1">
      <alignment horizontal="center" textRotation="90" wrapText="1"/>
    </xf>
    <xf numFmtId="0" fontId="42" fillId="12" borderId="1" xfId="10" applyFont="1" applyFill="1" applyBorder="1" applyAlignment="1">
      <alignment horizontal="center" vertical="center" wrapText="1" shrinkToFit="1"/>
    </xf>
    <xf numFmtId="183" fontId="121" fillId="0" borderId="0" xfId="10" applyNumberFormat="1" applyFont="1" applyAlignment="1">
      <alignment horizontal="center" vertical="center"/>
    </xf>
    <xf numFmtId="0" fontId="121" fillId="0" borderId="0" xfId="10" applyFont="1" applyAlignment="1">
      <alignment horizontal="center" vertical="center"/>
    </xf>
    <xf numFmtId="0" fontId="121" fillId="0" borderId="0" xfId="10" applyFont="1" applyAlignment="1">
      <alignment horizontal="center"/>
    </xf>
    <xf numFmtId="0" fontId="42" fillId="12" borderId="1" xfId="10" applyFont="1" applyFill="1" applyBorder="1" applyAlignment="1">
      <alignment horizontal="center" textRotation="90"/>
    </xf>
    <xf numFmtId="0" fontId="29" fillId="0" borderId="1" xfId="5" applyBorder="1" applyAlignment="1">
      <alignment horizontal="left"/>
    </xf>
    <xf numFmtId="0" fontId="29" fillId="0" borderId="0" xfId="5" applyAlignment="1">
      <alignment horizontal="center"/>
    </xf>
    <xf numFmtId="14" fontId="70" fillId="0" borderId="1" xfId="5" applyNumberFormat="1" applyFont="1" applyBorder="1" applyAlignment="1">
      <alignment horizontal="left"/>
    </xf>
    <xf numFmtId="0" fontId="70" fillId="0" borderId="1" xfId="5" applyFont="1" applyBorder="1"/>
    <xf numFmtId="0" fontId="29" fillId="0" borderId="1" xfId="5" applyBorder="1"/>
    <xf numFmtId="0" fontId="29" fillId="0" borderId="0" xfId="5" quotePrefix="1" applyAlignment="1">
      <alignment horizontal="left"/>
    </xf>
    <xf numFmtId="0" fontId="29" fillId="0" borderId="0" xfId="5"/>
    <xf numFmtId="9" fontId="29" fillId="0" borderId="1" xfId="5" applyNumberFormat="1" applyBorder="1" applyAlignment="1">
      <alignment horizontal="left"/>
    </xf>
    <xf numFmtId="0" fontId="29" fillId="0" borderId="1" xfId="5" quotePrefix="1" applyBorder="1" applyAlignment="1">
      <alignment horizontal="left"/>
    </xf>
    <xf numFmtId="0" fontId="29" fillId="0" borderId="1" xfId="5" applyBorder="1" applyAlignment="1">
      <alignment wrapText="1"/>
    </xf>
    <xf numFmtId="0" fontId="71" fillId="9" borderId="17" xfId="5" applyFont="1" applyFill="1" applyBorder="1" applyAlignment="1">
      <alignment horizontal="center"/>
    </xf>
    <xf numFmtId="0" fontId="29" fillId="0" borderId="1" xfId="5" applyBorder="1" applyAlignment="1">
      <alignment horizontal="center"/>
    </xf>
    <xf numFmtId="0" fontId="29" fillId="0" borderId="17" xfId="5" applyBorder="1"/>
    <xf numFmtId="0" fontId="55" fillId="0" borderId="0" xfId="4" applyAlignment="1">
      <alignment horizontal="right"/>
    </xf>
    <xf numFmtId="0" fontId="55" fillId="0" borderId="117" xfId="4" applyBorder="1" applyAlignment="1">
      <alignment horizontal="center" vertical="top"/>
    </xf>
    <xf numFmtId="0" fontId="55" fillId="0" borderId="0" xfId="4" applyAlignment="1">
      <alignment horizontal="center" vertical="top"/>
    </xf>
    <xf numFmtId="0" fontId="55" fillId="0" borderId="55" xfId="4" applyBorder="1" applyAlignment="1">
      <alignment horizontal="center" vertical="top"/>
    </xf>
    <xf numFmtId="0" fontId="26" fillId="0" borderId="117" xfId="4" applyFont="1" applyBorder="1"/>
    <xf numFmtId="0" fontId="55" fillId="0" borderId="0" xfId="4"/>
    <xf numFmtId="0" fontId="55" fillId="0" borderId="55" xfId="4" applyBorder="1"/>
    <xf numFmtId="0" fontId="26" fillId="0" borderId="117" xfId="4" applyFont="1" applyBorder="1" applyAlignment="1">
      <alignment horizontal="left"/>
    </xf>
    <xf numFmtId="0" fontId="55" fillId="0" borderId="0" xfId="4" applyAlignment="1">
      <alignment horizontal="left"/>
    </xf>
    <xf numFmtId="0" fontId="55" fillId="0" borderId="55" xfId="4" applyBorder="1" applyAlignment="1">
      <alignment horizontal="left"/>
    </xf>
    <xf numFmtId="0" fontId="55" fillId="0" borderId="19" xfId="4" applyBorder="1" applyAlignment="1">
      <alignment horizontal="center"/>
    </xf>
    <xf numFmtId="0" fontId="55" fillId="0" borderId="20" xfId="4" applyBorder="1" applyAlignment="1">
      <alignment horizontal="center"/>
    </xf>
    <xf numFmtId="0" fontId="55" fillId="0" borderId="53" xfId="4" applyBorder="1" applyAlignment="1">
      <alignment horizontal="center"/>
    </xf>
    <xf numFmtId="0" fontId="26" fillId="0" borderId="0" xfId="4" applyFont="1" applyAlignment="1">
      <alignment horizontal="left"/>
    </xf>
    <xf numFmtId="0" fontId="26" fillId="0" borderId="55" xfId="4" applyFont="1" applyBorder="1" applyAlignment="1">
      <alignment horizontal="left"/>
    </xf>
    <xf numFmtId="0" fontId="26" fillId="0" borderId="0" xfId="4" applyFont="1" applyAlignment="1">
      <alignment horizontal="center"/>
    </xf>
    <xf numFmtId="0" fontId="26" fillId="0" borderId="55" xfId="4" applyFont="1" applyBorder="1" applyAlignment="1">
      <alignment horizontal="center"/>
    </xf>
    <xf numFmtId="0" fontId="26" fillId="0" borderId="203" xfId="4" applyFont="1" applyBorder="1" applyAlignment="1">
      <alignment horizontal="justify" vertical="center" wrapText="1"/>
    </xf>
    <xf numFmtId="0" fontId="55" fillId="0" borderId="34" xfId="4" applyBorder="1" applyAlignment="1">
      <alignment horizontal="justify" vertical="center"/>
    </xf>
    <xf numFmtId="0" fontId="55" fillId="0" borderId="51" xfId="4" applyBorder="1" applyAlignment="1">
      <alignment horizontal="justify" vertical="center"/>
    </xf>
    <xf numFmtId="0" fontId="55" fillId="0" borderId="117" xfId="4" applyBorder="1" applyAlignment="1">
      <alignment horizontal="justify" vertical="center"/>
    </xf>
    <xf numFmtId="0" fontId="55" fillId="0" borderId="0" xfId="4" applyAlignment="1">
      <alignment horizontal="justify" vertical="center"/>
    </xf>
    <xf numFmtId="0" fontId="55" fillId="0" borderId="55" xfId="4" applyBorder="1" applyAlignment="1">
      <alignment horizontal="justify" vertical="center"/>
    </xf>
    <xf numFmtId="0" fontId="55" fillId="0" borderId="203" xfId="4" applyBorder="1" applyAlignment="1">
      <alignment horizontal="center"/>
    </xf>
    <xf numFmtId="0" fontId="55" fillId="0" borderId="34" xfId="4" applyBorder="1" applyAlignment="1">
      <alignment horizontal="center"/>
    </xf>
    <xf numFmtId="0" fontId="55" fillId="0" borderId="51" xfId="4" applyBorder="1" applyAlignment="1">
      <alignment horizontal="center"/>
    </xf>
    <xf numFmtId="183" fontId="55" fillId="0" borderId="117" xfId="4" applyNumberFormat="1" applyBorder="1" applyAlignment="1">
      <alignment horizontal="center" vertical="center"/>
    </xf>
    <xf numFmtId="183" fontId="55" fillId="0" borderId="0" xfId="4" applyNumberFormat="1" applyAlignment="1">
      <alignment horizontal="center" vertical="center"/>
    </xf>
    <xf numFmtId="183" fontId="55" fillId="0" borderId="55" xfId="4" applyNumberFormat="1" applyBorder="1" applyAlignment="1">
      <alignment horizontal="center" vertical="center"/>
    </xf>
    <xf numFmtId="0" fontId="120" fillId="11" borderId="25" xfId="4" applyFont="1" applyFill="1" applyBorder="1" applyAlignment="1">
      <alignment horizontal="center" vertical="top"/>
    </xf>
    <xf numFmtId="0" fontId="120" fillId="11" borderId="0" xfId="4" applyFont="1" applyFill="1" applyAlignment="1">
      <alignment horizontal="center" vertical="top"/>
    </xf>
    <xf numFmtId="0" fontId="120" fillId="11" borderId="18" xfId="4" applyFont="1" applyFill="1" applyBorder="1" applyAlignment="1">
      <alignment horizontal="center" vertical="top"/>
    </xf>
    <xf numFmtId="0" fontId="117" fillId="0" borderId="0" xfId="4" applyFont="1" applyAlignment="1">
      <alignment horizontal="center"/>
    </xf>
    <xf numFmtId="0" fontId="118" fillId="0" borderId="19" xfId="4" applyFont="1" applyBorder="1" applyAlignment="1">
      <alignment horizontal="center" vertical="center"/>
    </xf>
    <xf numFmtId="0" fontId="118" fillId="0" borderId="20" xfId="4" applyFont="1" applyBorder="1" applyAlignment="1">
      <alignment horizontal="center" vertical="center"/>
    </xf>
    <xf numFmtId="0" fontId="118" fillId="0" borderId="53" xfId="4" applyFont="1" applyBorder="1" applyAlignment="1">
      <alignment horizontal="center" vertical="center"/>
    </xf>
    <xf numFmtId="0" fontId="118" fillId="0" borderId="111" xfId="4" applyFont="1" applyBorder="1" applyAlignment="1">
      <alignment horizontal="center" textRotation="90"/>
    </xf>
    <xf numFmtId="0" fontId="118" fillId="0" borderId="112" xfId="4" applyFont="1" applyBorder="1" applyAlignment="1">
      <alignment horizontal="center" textRotation="90"/>
    </xf>
    <xf numFmtId="0" fontId="118" fillId="0" borderId="110" xfId="4" applyFont="1" applyBorder="1" applyAlignment="1">
      <alignment horizontal="center" textRotation="90"/>
    </xf>
    <xf numFmtId="0" fontId="118" fillId="0" borderId="35" xfId="4" applyFont="1" applyBorder="1" applyAlignment="1">
      <alignment horizontal="left" vertical="center"/>
    </xf>
    <xf numFmtId="0" fontId="118" fillId="0" borderId="31" xfId="4" applyFont="1" applyBorder="1" applyAlignment="1">
      <alignment horizontal="left" vertical="center"/>
    </xf>
    <xf numFmtId="0" fontId="118" fillId="0" borderId="32" xfId="4" applyFont="1" applyBorder="1" applyAlignment="1">
      <alignment horizontal="left" vertical="center" wrapText="1"/>
    </xf>
    <xf numFmtId="0" fontId="118" fillId="0" borderId="36" xfId="4" applyFont="1" applyBorder="1" applyAlignment="1">
      <alignment horizontal="left" vertical="center"/>
    </xf>
    <xf numFmtId="0" fontId="55" fillId="0" borderId="24" xfId="4" applyBorder="1" applyAlignment="1">
      <alignment horizontal="left" vertical="center"/>
    </xf>
    <xf numFmtId="0" fontId="55" fillId="0" borderId="22" xfId="4" applyBorder="1" applyAlignment="1">
      <alignment horizontal="left" vertical="center"/>
    </xf>
    <xf numFmtId="0" fontId="55" fillId="0" borderId="24" xfId="4" applyBorder="1" applyAlignment="1">
      <alignment horizontal="center"/>
    </xf>
    <xf numFmtId="0" fontId="55" fillId="0" borderId="38" xfId="4" applyBorder="1" applyAlignment="1">
      <alignment horizontal="center"/>
    </xf>
    <xf numFmtId="177" fontId="55" fillId="0" borderId="24" xfId="4" applyNumberFormat="1" applyBorder="1" applyAlignment="1">
      <alignment horizontal="center"/>
    </xf>
    <xf numFmtId="177" fontId="55" fillId="0" borderId="38" xfId="4" applyNumberFormat="1" applyBorder="1" applyAlignment="1">
      <alignment horizontal="center"/>
    </xf>
    <xf numFmtId="177" fontId="55" fillId="0" borderId="24" xfId="4" applyNumberFormat="1" applyBorder="1" applyAlignment="1">
      <alignment horizontal="center" vertical="center"/>
    </xf>
    <xf numFmtId="177" fontId="55" fillId="0" borderId="38" xfId="4" applyNumberFormat="1" applyBorder="1" applyAlignment="1">
      <alignment horizontal="center" vertical="center"/>
    </xf>
    <xf numFmtId="4" fontId="26" fillId="0" borderId="24" xfId="4" applyNumberFormat="1" applyFont="1" applyBorder="1" applyAlignment="1">
      <alignment horizontal="center"/>
    </xf>
    <xf numFmtId="0" fontId="55" fillId="0" borderId="21" xfId="4" applyBorder="1" applyAlignment="1">
      <alignment horizontal="left" vertical="center"/>
    </xf>
    <xf numFmtId="0" fontId="119" fillId="11" borderId="19" xfId="4" applyFont="1" applyFill="1" applyBorder="1" applyAlignment="1">
      <alignment horizontal="left" vertical="top" wrapText="1"/>
    </xf>
    <xf numFmtId="0" fontId="119" fillId="11" borderId="20" xfId="4" applyFont="1" applyFill="1" applyBorder="1" applyAlignment="1">
      <alignment horizontal="left" vertical="top" wrapText="1"/>
    </xf>
    <xf numFmtId="0" fontId="119" fillId="11" borderId="53" xfId="4" applyFont="1" applyFill="1" applyBorder="1" applyAlignment="1">
      <alignment horizontal="left" vertical="top" wrapText="1"/>
    </xf>
    <xf numFmtId="0" fontId="118" fillId="0" borderId="34" xfId="4" applyFont="1" applyBorder="1" applyAlignment="1">
      <alignment horizontal="center"/>
    </xf>
    <xf numFmtId="0" fontId="55" fillId="0" borderId="17" xfId="4" applyBorder="1" applyAlignment="1">
      <alignment vertical="center"/>
    </xf>
    <xf numFmtId="0" fontId="55" fillId="0" borderId="44" xfId="4" applyBorder="1" applyAlignment="1">
      <alignment vertical="center"/>
    </xf>
    <xf numFmtId="0" fontId="26" fillId="0" borderId="21" xfId="4" applyFont="1" applyBorder="1" applyAlignment="1">
      <alignment horizontal="center" vertical="center"/>
    </xf>
    <xf numFmtId="0" fontId="55" fillId="0" borderId="24" xfId="4" applyBorder="1" applyAlignment="1">
      <alignment horizontal="center" vertical="center"/>
    </xf>
    <xf numFmtId="0" fontId="55" fillId="0" borderId="38" xfId="4" applyBorder="1" applyAlignment="1">
      <alignment horizontal="center" vertical="center"/>
    </xf>
    <xf numFmtId="0" fontId="55" fillId="0" borderId="113" xfId="4" applyBorder="1" applyAlignment="1">
      <alignment vertical="center"/>
    </xf>
    <xf numFmtId="0" fontId="55" fillId="0" borderId="114" xfId="4" applyBorder="1" applyAlignment="1">
      <alignment vertical="center"/>
    </xf>
    <xf numFmtId="0" fontId="55" fillId="0" borderId="115" xfId="4" applyBorder="1" applyAlignment="1">
      <alignment vertical="center"/>
    </xf>
    <xf numFmtId="0" fontId="55" fillId="0" borderId="113" xfId="4" applyBorder="1" applyAlignment="1">
      <alignment horizontal="center" vertical="center"/>
    </xf>
    <xf numFmtId="0" fontId="55" fillId="0" borderId="114" xfId="4" applyBorder="1" applyAlignment="1">
      <alignment horizontal="center" vertical="center"/>
    </xf>
    <xf numFmtId="0" fontId="55" fillId="0" borderId="116" xfId="4" applyBorder="1" applyAlignment="1">
      <alignment horizontal="center" vertical="center"/>
    </xf>
    <xf numFmtId="0" fontId="55" fillId="0" borderId="117" xfId="4" applyBorder="1" applyAlignment="1">
      <alignment horizontal="center"/>
    </xf>
    <xf numFmtId="0" fontId="55" fillId="0" borderId="0" xfId="4" applyAlignment="1">
      <alignment horizontal="center"/>
    </xf>
    <xf numFmtId="0" fontId="55" fillId="0" borderId="55" xfId="4" applyBorder="1" applyAlignment="1">
      <alignment horizontal="center"/>
    </xf>
    <xf numFmtId="0" fontId="113" fillId="0" borderId="0" xfId="0" applyFont="1" applyAlignment="1">
      <alignment horizontal="center" vertical="center"/>
    </xf>
    <xf numFmtId="183" fontId="156" fillId="0" borderId="0" xfId="0" applyNumberFormat="1" applyFont="1" applyAlignment="1">
      <alignment horizontal="center"/>
    </xf>
    <xf numFmtId="14" fontId="156" fillId="0" borderId="0" xfId="0" applyNumberFormat="1" applyFont="1" applyAlignment="1">
      <alignment horizontal="center"/>
    </xf>
    <xf numFmtId="0" fontId="156" fillId="0" borderId="0" xfId="0" applyFont="1" applyAlignment="1">
      <alignment horizontal="center"/>
    </xf>
    <xf numFmtId="0" fontId="113" fillId="0" borderId="0" xfId="0" applyFont="1" applyAlignment="1">
      <alignment horizontal="left" wrapText="1"/>
    </xf>
    <xf numFmtId="183" fontId="156" fillId="0" borderId="0" xfId="0" applyNumberFormat="1" applyFont="1" applyAlignment="1" applyProtection="1">
      <alignment horizontal="center"/>
      <protection locked="0"/>
    </xf>
    <xf numFmtId="0" fontId="15" fillId="0" borderId="21" xfId="0" applyFont="1" applyBorder="1" applyAlignment="1" applyProtection="1">
      <alignment horizontal="right"/>
      <protection locked="0"/>
    </xf>
    <xf numFmtId="0" fontId="15" fillId="0" borderId="24" xfId="0" applyFont="1" applyBorder="1" applyAlignment="1" applyProtection="1">
      <alignment horizontal="right"/>
      <protection locked="0"/>
    </xf>
    <xf numFmtId="0" fontId="15" fillId="0" borderId="22" xfId="0" applyFont="1" applyBorder="1" applyAlignment="1" applyProtection="1">
      <alignment horizontal="right"/>
      <protection locked="0"/>
    </xf>
    <xf numFmtId="0" fontId="10" fillId="0" borderId="1" xfId="0" applyFont="1" applyBorder="1" applyAlignment="1" applyProtection="1">
      <alignment horizontal="left"/>
      <protection locked="0"/>
    </xf>
    <xf numFmtId="0" fontId="10" fillId="0" borderId="1" xfId="0" applyFont="1" applyBorder="1" applyAlignment="1" applyProtection="1">
      <alignment horizontal="left" vertical="top"/>
      <protection locked="0"/>
    </xf>
    <xf numFmtId="0" fontId="10" fillId="0" borderId="26" xfId="0" applyFont="1" applyBorder="1" applyAlignment="1" applyProtection="1">
      <alignment horizontal="left" vertical="top"/>
      <protection locked="0"/>
    </xf>
    <xf numFmtId="0" fontId="126" fillId="0" borderId="23" xfId="0" applyFont="1" applyBorder="1" applyAlignment="1" applyProtection="1">
      <alignment horizontal="center" vertical="center" wrapText="1"/>
      <protection locked="0"/>
    </xf>
    <xf numFmtId="0" fontId="126" fillId="0" borderId="17" xfId="0" applyFont="1" applyBorder="1" applyAlignment="1" applyProtection="1">
      <alignment horizontal="center" vertical="center" wrapText="1"/>
      <protection locked="0"/>
    </xf>
    <xf numFmtId="0" fontId="126" fillId="0" borderId="44" xfId="0" applyFont="1" applyBorder="1" applyAlignment="1" applyProtection="1">
      <alignment horizontal="center" vertical="center" wrapText="1"/>
      <protection locked="0"/>
    </xf>
    <xf numFmtId="0" fontId="126" fillId="0" borderId="25" xfId="0" applyFont="1" applyBorder="1" applyAlignment="1" applyProtection="1">
      <alignment horizontal="center" vertical="center" wrapText="1"/>
      <protection locked="0"/>
    </xf>
    <xf numFmtId="0" fontId="126" fillId="0" borderId="0" xfId="0" applyFont="1" applyAlignment="1" applyProtection="1">
      <alignment horizontal="center" vertical="center" wrapText="1"/>
      <protection locked="0"/>
    </xf>
    <xf numFmtId="0" fontId="126" fillId="0" borderId="18" xfId="0" applyFont="1" applyBorder="1" applyAlignment="1" applyProtection="1">
      <alignment horizontal="center" vertical="center" wrapText="1"/>
      <protection locked="0"/>
    </xf>
    <xf numFmtId="0" fontId="126" fillId="0" borderId="42" xfId="0" applyFont="1" applyBorder="1" applyAlignment="1" applyProtection="1">
      <alignment horizontal="center" vertical="center" wrapText="1"/>
      <protection locked="0"/>
    </xf>
    <xf numFmtId="0" fontId="126" fillId="0" borderId="41" xfId="0" applyFont="1" applyBorder="1" applyAlignment="1" applyProtection="1">
      <alignment horizontal="center" vertical="center" wrapText="1"/>
      <protection locked="0"/>
    </xf>
    <xf numFmtId="0" fontId="126" fillId="0" borderId="43" xfId="0" applyFont="1" applyBorder="1" applyAlignment="1" applyProtection="1">
      <alignment horizontal="center" vertical="center" wrapText="1"/>
      <protection locked="0"/>
    </xf>
    <xf numFmtId="0" fontId="156" fillId="0" borderId="0" xfId="0" applyFont="1" applyAlignment="1" applyProtection="1">
      <alignment horizontal="center" vertical="center"/>
      <protection locked="0"/>
    </xf>
    <xf numFmtId="0" fontId="156" fillId="0" borderId="0" xfId="0" applyFont="1" applyAlignment="1" applyProtection="1">
      <alignment horizontal="center"/>
      <protection locked="0"/>
    </xf>
    <xf numFmtId="0" fontId="156" fillId="0" borderId="0" xfId="0" applyFont="1" applyAlignment="1" applyProtection="1">
      <alignment horizontal="right" vertical="center"/>
      <protection locked="0"/>
    </xf>
    <xf numFmtId="0" fontId="156" fillId="0" borderId="0" xfId="0" applyFont="1" applyAlignment="1" applyProtection="1">
      <alignment horizontal="right"/>
      <protection locked="0"/>
    </xf>
    <xf numFmtId="0" fontId="12" fillId="0" borderId="0" xfId="3" applyFont="1"/>
    <xf numFmtId="0" fontId="12" fillId="0" borderId="0" xfId="3" applyFont="1" applyAlignment="1">
      <alignment vertical="center"/>
    </xf>
    <xf numFmtId="0" fontId="57" fillId="0" borderId="21" xfId="3" applyFont="1" applyBorder="1" applyAlignment="1">
      <alignment horizontal="right" vertical="center"/>
    </xf>
    <xf numFmtId="0" fontId="57" fillId="0" borderId="24" xfId="3" applyFont="1" applyBorder="1" applyAlignment="1">
      <alignment horizontal="right" vertical="center"/>
    </xf>
    <xf numFmtId="0" fontId="57" fillId="0" borderId="22" xfId="3" applyFont="1" applyBorder="1" applyAlignment="1">
      <alignment horizontal="right" vertical="center"/>
    </xf>
    <xf numFmtId="183" fontId="59" fillId="0" borderId="0" xfId="3" applyNumberFormat="1" applyFont="1" applyAlignment="1">
      <alignment horizontal="center"/>
    </xf>
    <xf numFmtId="0" fontId="59" fillId="0" borderId="0" xfId="3" applyFont="1" applyAlignment="1">
      <alignment horizontal="center" vertical="center"/>
    </xf>
    <xf numFmtId="0" fontId="59" fillId="0" borderId="0" xfId="3" applyFont="1" applyAlignment="1">
      <alignment horizontal="center"/>
    </xf>
    <xf numFmtId="3" fontId="12" fillId="0" borderId="0" xfId="3" applyNumberFormat="1" applyFont="1" applyAlignment="1">
      <alignment horizontal="center"/>
    </xf>
    <xf numFmtId="0" fontId="12" fillId="0" borderId="0" xfId="3" applyFont="1" applyAlignment="1">
      <alignment horizontal="center"/>
    </xf>
    <xf numFmtId="0" fontId="79" fillId="0" borderId="1" xfId="3" applyFont="1" applyBorder="1" applyAlignment="1">
      <alignment horizontal="left" vertical="center"/>
    </xf>
    <xf numFmtId="0" fontId="146" fillId="0" borderId="23" xfId="3" applyFont="1" applyBorder="1" applyAlignment="1">
      <alignment horizontal="center" vertical="center"/>
    </xf>
    <xf numFmtId="0" fontId="146" fillId="0" borderId="17" xfId="3" applyFont="1" applyBorder="1" applyAlignment="1">
      <alignment horizontal="center" vertical="center"/>
    </xf>
    <xf numFmtId="0" fontId="146" fillId="0" borderId="44" xfId="3" applyFont="1" applyBorder="1" applyAlignment="1">
      <alignment horizontal="center" vertical="center"/>
    </xf>
    <xf numFmtId="0" fontId="146" fillId="0" borderId="25" xfId="3" applyFont="1" applyBorder="1" applyAlignment="1">
      <alignment horizontal="center" vertical="center"/>
    </xf>
    <xf numFmtId="0" fontId="146" fillId="0" borderId="0" xfId="3" applyFont="1" applyAlignment="1">
      <alignment horizontal="center" vertical="center"/>
    </xf>
    <xf numFmtId="0" fontId="146" fillId="0" borderId="18" xfId="3" applyFont="1" applyBorder="1" applyAlignment="1">
      <alignment horizontal="center" vertical="center"/>
    </xf>
    <xf numFmtId="0" fontId="146" fillId="0" borderId="42" xfId="3" applyFont="1" applyBorder="1" applyAlignment="1">
      <alignment horizontal="center" vertical="center"/>
    </xf>
    <xf numFmtId="0" fontId="146" fillId="0" borderId="41" xfId="3" applyFont="1" applyBorder="1" applyAlignment="1">
      <alignment horizontal="center" vertical="center"/>
    </xf>
    <xf numFmtId="0" fontId="146" fillId="0" borderId="43" xfId="3" applyFont="1" applyBorder="1" applyAlignment="1">
      <alignment horizontal="center" vertical="center"/>
    </xf>
    <xf numFmtId="0" fontId="150" fillId="0" borderId="23" xfId="0" applyFont="1" applyBorder="1" applyAlignment="1">
      <alignment horizontal="center" vertical="center"/>
    </xf>
    <xf numFmtId="0" fontId="150" fillId="0" borderId="17" xfId="0" applyFont="1" applyBorder="1" applyAlignment="1">
      <alignment horizontal="center" vertical="center"/>
    </xf>
    <xf numFmtId="0" fontId="150" fillId="0" borderId="44" xfId="0" applyFont="1" applyBorder="1" applyAlignment="1">
      <alignment horizontal="center" vertical="center"/>
    </xf>
    <xf numFmtId="0" fontId="150" fillId="0" borderId="25" xfId="0" applyFont="1" applyBorder="1" applyAlignment="1">
      <alignment horizontal="center" vertical="center"/>
    </xf>
    <xf numFmtId="0" fontId="150" fillId="0" borderId="0" xfId="0" applyFont="1" applyAlignment="1">
      <alignment horizontal="center" vertical="center"/>
    </xf>
    <xf numFmtId="0" fontId="150" fillId="0" borderId="18" xfId="0" applyFont="1" applyBorder="1" applyAlignment="1">
      <alignment horizontal="center" vertical="center"/>
    </xf>
    <xf numFmtId="0" fontId="150" fillId="0" borderId="42" xfId="0" applyFont="1" applyBorder="1" applyAlignment="1">
      <alignment horizontal="center" vertical="center"/>
    </xf>
    <xf numFmtId="0" fontId="150" fillId="0" borderId="41" xfId="0" applyFont="1" applyBorder="1" applyAlignment="1">
      <alignment horizontal="center" vertical="center"/>
    </xf>
    <xf numFmtId="0" fontId="150" fillId="0" borderId="43" xfId="0" applyFont="1" applyBorder="1" applyAlignment="1">
      <alignment horizontal="center" vertical="center"/>
    </xf>
    <xf numFmtId="0" fontId="79" fillId="0" borderId="10" xfId="0" applyFont="1" applyBorder="1" applyAlignment="1">
      <alignment horizontal="center" wrapText="1"/>
    </xf>
    <xf numFmtId="0" fontId="79" fillId="0" borderId="1" xfId="0" applyFont="1" applyBorder="1" applyAlignment="1">
      <alignment horizontal="center" wrapText="1"/>
    </xf>
    <xf numFmtId="0" fontId="79" fillId="0" borderId="1" xfId="0" applyFont="1" applyBorder="1" applyAlignment="1">
      <alignment horizontal="left"/>
    </xf>
    <xf numFmtId="0" fontId="79" fillId="0" borderId="1" xfId="0" applyFont="1" applyBorder="1" applyAlignment="1">
      <alignment horizontal="left" vertical="top"/>
    </xf>
    <xf numFmtId="0" fontId="79" fillId="0" borderId="10" xfId="0" applyFont="1" applyBorder="1" applyAlignment="1">
      <alignment horizontal="center"/>
    </xf>
    <xf numFmtId="0" fontId="79" fillId="0" borderId="1" xfId="0" applyFont="1" applyBorder="1" applyAlignment="1">
      <alignment horizontal="center"/>
    </xf>
    <xf numFmtId="0" fontId="46" fillId="2" borderId="50" xfId="0" applyFont="1" applyFill="1" applyBorder="1" applyAlignment="1">
      <alignment horizontal="center" wrapText="1"/>
    </xf>
    <xf numFmtId="0" fontId="46" fillId="2" borderId="52" xfId="0" applyFont="1" applyFill="1" applyBorder="1" applyAlignment="1">
      <alignment horizontal="center" wrapText="1"/>
    </xf>
    <xf numFmtId="183" fontId="148" fillId="0" borderId="0" xfId="0" applyNumberFormat="1" applyFont="1" applyAlignment="1">
      <alignment horizontal="center"/>
    </xf>
    <xf numFmtId="0" fontId="148" fillId="0" borderId="0" xfId="0" applyFont="1" applyAlignment="1">
      <alignment horizontal="center" vertical="center"/>
    </xf>
    <xf numFmtId="0" fontId="148" fillId="0" borderId="0" xfId="0" applyFont="1" applyAlignment="1">
      <alignment horizontal="center"/>
    </xf>
    <xf numFmtId="0" fontId="79" fillId="0" borderId="13" xfId="0" applyFont="1" applyBorder="1" applyAlignment="1">
      <alignment horizontal="center" wrapText="1"/>
    </xf>
    <xf numFmtId="0" fontId="60" fillId="0" borderId="1" xfId="0" applyFont="1" applyBorder="1" applyAlignment="1">
      <alignment horizontal="right" vertical="center"/>
    </xf>
    <xf numFmtId="165" fontId="10" fillId="0" borderId="3" xfId="3" applyNumberFormat="1" applyFont="1" applyBorder="1" applyAlignment="1">
      <alignment horizontal="center"/>
    </xf>
    <xf numFmtId="166" fontId="10" fillId="0" borderId="1" xfId="3" applyNumberFormat="1" applyFont="1" applyBorder="1" applyAlignment="1">
      <alignment horizontal="center"/>
    </xf>
    <xf numFmtId="0" fontId="10" fillId="0" borderId="24" xfId="3" applyFont="1" applyBorder="1" applyAlignment="1">
      <alignment horizontal="center"/>
    </xf>
    <xf numFmtId="0" fontId="10" fillId="0" borderId="37" xfId="3" applyFont="1" applyBorder="1" applyAlignment="1">
      <alignment horizontal="left"/>
    </xf>
    <xf numFmtId="0" fontId="10" fillId="0" borderId="24" xfId="3" applyFont="1" applyBorder="1" applyAlignment="1">
      <alignment horizontal="left"/>
    </xf>
    <xf numFmtId="0" fontId="10" fillId="0" borderId="22" xfId="3" applyFont="1" applyBorder="1" applyAlignment="1">
      <alignment horizontal="left"/>
    </xf>
    <xf numFmtId="0" fontId="144" fillId="0" borderId="33" xfId="3" applyFont="1" applyBorder="1" applyAlignment="1">
      <alignment horizontal="center" vertical="center"/>
    </xf>
    <xf numFmtId="0" fontId="144" fillId="0" borderId="34" xfId="3" applyFont="1" applyBorder="1" applyAlignment="1">
      <alignment horizontal="center" vertical="center"/>
    </xf>
    <xf numFmtId="0" fontId="144" fillId="0" borderId="51" xfId="3" applyFont="1" applyBorder="1" applyAlignment="1">
      <alignment horizontal="center" vertical="center"/>
    </xf>
    <xf numFmtId="0" fontId="144" fillId="0" borderId="25" xfId="3" applyFont="1" applyBorder="1" applyAlignment="1">
      <alignment horizontal="center" vertical="center"/>
    </xf>
    <xf numFmtId="0" fontId="144" fillId="0" borderId="0" xfId="3" applyFont="1" applyAlignment="1">
      <alignment horizontal="center" vertical="center"/>
    </xf>
    <xf numFmtId="0" fontId="144" fillId="0" borderId="55" xfId="3" applyFont="1" applyBorder="1" applyAlignment="1">
      <alignment horizontal="center" vertical="center"/>
    </xf>
    <xf numFmtId="0" fontId="144" fillId="0" borderId="42" xfId="3" applyFont="1" applyBorder="1" applyAlignment="1">
      <alignment horizontal="center" vertical="center"/>
    </xf>
    <xf numFmtId="0" fontId="144" fillId="0" borderId="41" xfId="3" applyFont="1" applyBorder="1" applyAlignment="1">
      <alignment horizontal="center" vertical="center"/>
    </xf>
    <xf numFmtId="0" fontId="144" fillId="0" borderId="205" xfId="3" applyFont="1" applyBorder="1" applyAlignment="1">
      <alignment horizontal="center" vertical="center"/>
    </xf>
    <xf numFmtId="0" fontId="12" fillId="0" borderId="1" xfId="3" applyFont="1" applyBorder="1" applyAlignment="1">
      <alignment horizontal="right" vertical="center"/>
    </xf>
    <xf numFmtId="0" fontId="44" fillId="0" borderId="33" xfId="3" applyFont="1" applyBorder="1" applyAlignment="1">
      <alignment horizontal="center" vertical="center"/>
    </xf>
    <xf numFmtId="0" fontId="44" fillId="0" borderId="34" xfId="3" applyFont="1" applyBorder="1" applyAlignment="1">
      <alignment horizontal="center" vertical="center"/>
    </xf>
    <xf numFmtId="0" fontId="44" fillId="0" borderId="42" xfId="3" applyFont="1" applyBorder="1" applyAlignment="1">
      <alignment horizontal="center" vertical="center"/>
    </xf>
    <xf numFmtId="0" fontId="44" fillId="0" borderId="41" xfId="3" applyFont="1" applyBorder="1" applyAlignment="1">
      <alignment horizontal="center" vertical="center"/>
    </xf>
    <xf numFmtId="0" fontId="12" fillId="12" borderId="26" xfId="3" applyFont="1" applyFill="1" applyBorder="1" applyAlignment="1">
      <alignment horizontal="center" vertical="center"/>
    </xf>
    <xf numFmtId="0" fontId="12" fillId="12" borderId="10" xfId="3" applyFont="1" applyFill="1" applyBorder="1" applyAlignment="1">
      <alignment horizontal="center" vertical="center"/>
    </xf>
    <xf numFmtId="0" fontId="12" fillId="12" borderId="1" xfId="3" applyFont="1" applyFill="1" applyBorder="1" applyAlignment="1">
      <alignment horizontal="center" wrapText="1"/>
    </xf>
    <xf numFmtId="0" fontId="10" fillId="12" borderId="13" xfId="3" applyFont="1" applyFill="1" applyBorder="1" applyAlignment="1">
      <alignment horizontal="center"/>
    </xf>
    <xf numFmtId="0" fontId="10" fillId="12" borderId="10" xfId="3" applyFont="1" applyFill="1" applyBorder="1" applyAlignment="1">
      <alignment horizontal="center"/>
    </xf>
    <xf numFmtId="0" fontId="10" fillId="12" borderId="13" xfId="3" applyFont="1" applyFill="1" applyBorder="1" applyAlignment="1">
      <alignment horizontal="center" vertical="center"/>
    </xf>
    <xf numFmtId="0" fontId="10" fillId="12" borderId="10" xfId="3" applyFont="1" applyFill="1" applyBorder="1" applyAlignment="1">
      <alignment horizontal="center" vertical="center"/>
    </xf>
    <xf numFmtId="165" fontId="144" fillId="12" borderId="0" xfId="3" applyNumberFormat="1" applyFont="1" applyFill="1" applyAlignment="1">
      <alignment horizontal="center"/>
    </xf>
    <xf numFmtId="0" fontId="52" fillId="12" borderId="221" xfId="3" applyFont="1" applyFill="1" applyBorder="1" applyAlignment="1">
      <alignment horizontal="right" vertical="center"/>
    </xf>
    <xf numFmtId="0" fontId="52" fillId="12" borderId="41" xfId="3" applyFont="1" applyFill="1" applyBorder="1" applyAlignment="1">
      <alignment horizontal="right" vertical="center"/>
    </xf>
    <xf numFmtId="0" fontId="52" fillId="12" borderId="43" xfId="3" applyFont="1" applyFill="1" applyBorder="1" applyAlignment="1">
      <alignment horizontal="right" vertical="center"/>
    </xf>
    <xf numFmtId="0" fontId="52" fillId="0" borderId="19" xfId="3" applyFont="1" applyBorder="1" applyAlignment="1">
      <alignment horizontal="right" vertical="center"/>
    </xf>
    <xf numFmtId="0" fontId="52" fillId="0" borderId="20" xfId="3" applyFont="1" applyBorder="1" applyAlignment="1">
      <alignment horizontal="right" vertical="center"/>
    </xf>
    <xf numFmtId="0" fontId="52" fillId="0" borderId="220" xfId="3" applyFont="1" applyBorder="1" applyAlignment="1">
      <alignment horizontal="right" vertical="center"/>
    </xf>
    <xf numFmtId="183" fontId="144" fillId="12" borderId="0" xfId="3" applyNumberFormat="1" applyFont="1" applyFill="1" applyAlignment="1">
      <alignment horizontal="center"/>
    </xf>
    <xf numFmtId="166" fontId="10" fillId="0" borderId="21" xfId="3" applyNumberFormat="1" applyFont="1" applyBorder="1" applyAlignment="1">
      <alignment horizontal="center"/>
    </xf>
    <xf numFmtId="166" fontId="10" fillId="0" borderId="24" xfId="3" applyNumberFormat="1" applyFont="1" applyBorder="1" applyAlignment="1">
      <alignment horizontal="center"/>
    </xf>
    <xf numFmtId="167" fontId="10" fillId="0" borderId="1" xfId="3" applyNumberFormat="1" applyFont="1" applyBorder="1" applyAlignment="1">
      <alignment horizontal="center"/>
    </xf>
    <xf numFmtId="49" fontId="10" fillId="0" borderId="21" xfId="3" applyNumberFormat="1" applyFont="1" applyBorder="1" applyAlignment="1">
      <alignment horizontal="center" vertical="center" wrapText="1"/>
    </xf>
    <xf numFmtId="49" fontId="10" fillId="0" borderId="24" xfId="3" applyNumberFormat="1" applyFont="1" applyBorder="1" applyAlignment="1">
      <alignment horizontal="center" vertical="center" wrapText="1"/>
    </xf>
    <xf numFmtId="49" fontId="10" fillId="0" borderId="22" xfId="3" applyNumberFormat="1" applyFont="1" applyBorder="1" applyAlignment="1">
      <alignment horizontal="center" vertical="center" wrapText="1"/>
    </xf>
    <xf numFmtId="0" fontId="10" fillId="0" borderId="24" xfId="3" applyFont="1" applyBorder="1" applyAlignment="1">
      <alignment horizontal="center" vertical="center" wrapText="1"/>
    </xf>
    <xf numFmtId="0" fontId="10" fillId="0" borderId="21" xfId="3" applyFont="1" applyBorder="1" applyAlignment="1">
      <alignment horizontal="center"/>
    </xf>
    <xf numFmtId="0" fontId="75" fillId="0" borderId="0" xfId="13" applyFont="1" applyAlignment="1">
      <alignment horizontal="right" vertical="center"/>
    </xf>
    <xf numFmtId="0" fontId="163" fillId="0" borderId="0" xfId="13" applyFont="1" applyAlignment="1">
      <alignment horizontal="center" vertical="center"/>
    </xf>
    <xf numFmtId="0" fontId="75" fillId="0" borderId="0" xfId="13" applyFont="1" applyAlignment="1">
      <alignment horizontal="center" vertical="center"/>
    </xf>
    <xf numFmtId="0" fontId="166" fillId="12" borderId="110" xfId="13" applyFont="1" applyFill="1" applyBorder="1" applyAlignment="1">
      <alignment horizontal="right" vertical="center"/>
    </xf>
    <xf numFmtId="0" fontId="166" fillId="12" borderId="45" xfId="13" applyFont="1" applyFill="1" applyBorder="1" applyAlignment="1">
      <alignment horizontal="right" vertical="center"/>
    </xf>
    <xf numFmtId="0" fontId="165" fillId="0" borderId="1" xfId="13" applyFont="1" applyBorder="1" applyAlignment="1">
      <alignment horizontal="center" vertical="center" textRotation="90" wrapText="1"/>
    </xf>
    <xf numFmtId="0" fontId="165" fillId="0" borderId="1" xfId="13" applyFont="1" applyBorder="1" applyAlignment="1">
      <alignment horizontal="center" vertical="center" wrapText="1"/>
    </xf>
    <xf numFmtId="0" fontId="165" fillId="0" borderId="1" xfId="13" applyFont="1" applyBorder="1" applyAlignment="1">
      <alignment horizontal="center" wrapText="1"/>
    </xf>
    <xf numFmtId="0" fontId="165" fillId="0" borderId="1" xfId="13" applyFont="1" applyBorder="1"/>
    <xf numFmtId="0" fontId="165" fillId="0" borderId="39" xfId="13" applyFont="1" applyBorder="1" applyAlignment="1">
      <alignment horizontal="center" wrapText="1"/>
    </xf>
    <xf numFmtId="0" fontId="165" fillId="0" borderId="112" xfId="13" applyFont="1" applyBorder="1" applyAlignment="1">
      <alignment horizontal="center" wrapText="1"/>
    </xf>
    <xf numFmtId="0" fontId="165" fillId="0" borderId="11" xfId="13" applyFont="1" applyBorder="1" applyAlignment="1">
      <alignment horizontal="center" wrapText="1"/>
    </xf>
    <xf numFmtId="186" fontId="165" fillId="0" borderId="21" xfId="13" applyNumberFormat="1" applyFont="1" applyBorder="1" applyAlignment="1">
      <alignment horizontal="center" wrapText="1"/>
    </xf>
    <xf numFmtId="14" fontId="75" fillId="0" borderId="0" xfId="13" applyNumberFormat="1" applyFont="1" applyAlignment="1">
      <alignment horizontal="center" vertical="center"/>
    </xf>
    <xf numFmtId="186" fontId="75" fillId="0" borderId="0" xfId="13" applyNumberFormat="1" applyFont="1" applyAlignment="1">
      <alignment horizontal="center" vertical="center"/>
    </xf>
    <xf numFmtId="0" fontId="162" fillId="0" borderId="0" xfId="13" applyFont="1" applyAlignment="1">
      <alignment horizontal="center"/>
    </xf>
    <xf numFmtId="0" fontId="165" fillId="0" borderId="5" xfId="13" applyFont="1" applyBorder="1" applyAlignment="1">
      <alignment horizontal="center" vertical="center" textRotation="90" wrapText="1"/>
    </xf>
    <xf numFmtId="0" fontId="165" fillId="0" borderId="5" xfId="13" applyFont="1" applyBorder="1" applyAlignment="1">
      <alignment horizontal="center" textRotation="90"/>
    </xf>
    <xf numFmtId="0" fontId="165" fillId="0" borderId="5" xfId="13" applyFont="1" applyBorder="1" applyAlignment="1">
      <alignment horizontal="center" vertical="center" wrapText="1"/>
    </xf>
    <xf numFmtId="0" fontId="165" fillId="0" borderId="1" xfId="13" applyFont="1" applyBorder="1" applyAlignment="1">
      <alignment horizontal="center"/>
    </xf>
    <xf numFmtId="0" fontId="165" fillId="0" borderId="1" xfId="13" applyFont="1" applyBorder="1" applyAlignment="1">
      <alignment horizontal="center" vertical="center"/>
    </xf>
    <xf numFmtId="0" fontId="165" fillId="0" borderId="1" xfId="13" applyFont="1" applyBorder="1" applyAlignment="1">
      <alignment textRotation="90"/>
    </xf>
    <xf numFmtId="0" fontId="165" fillId="0" borderId="4" xfId="13" applyFont="1" applyBorder="1" applyAlignment="1">
      <alignment horizontal="center" vertical="center" wrapText="1"/>
    </xf>
    <xf numFmtId="0" fontId="165" fillId="0" borderId="6" xfId="13" applyFont="1" applyBorder="1" applyAlignment="1">
      <alignment horizontal="center" vertical="center" wrapText="1"/>
    </xf>
    <xf numFmtId="0" fontId="164" fillId="0" borderId="2" xfId="13" applyFont="1" applyBorder="1" applyAlignment="1">
      <alignment horizontal="center" vertical="center"/>
    </xf>
    <xf numFmtId="0" fontId="164" fillId="0" borderId="3" xfId="13" applyFont="1" applyBorder="1" applyAlignment="1">
      <alignment horizontal="center" vertical="center"/>
    </xf>
    <xf numFmtId="0" fontId="161" fillId="0" borderId="214" xfId="13" applyFont="1" applyBorder="1" applyAlignment="1">
      <alignment horizontal="center" vertical="center"/>
    </xf>
    <xf numFmtId="0" fontId="161" fillId="0" borderId="35" xfId="13" applyFont="1" applyBorder="1" applyAlignment="1">
      <alignment horizontal="center" vertical="center"/>
    </xf>
    <xf numFmtId="0" fontId="164" fillId="0" borderId="4" xfId="13" applyFont="1" applyBorder="1" applyAlignment="1">
      <alignment horizontal="center" vertical="center"/>
    </xf>
    <xf numFmtId="0" fontId="18" fillId="0" borderId="0" xfId="3" applyFont="1" applyAlignment="1">
      <alignment horizontal="center"/>
    </xf>
    <xf numFmtId="183" fontId="16" fillId="12" borderId="0" xfId="3" applyNumberFormat="1" applyFont="1" applyFill="1" applyAlignment="1">
      <alignment horizontal="center"/>
    </xf>
    <xf numFmtId="165" fontId="16" fillId="12" borderId="0" xfId="3" applyNumberFormat="1" applyFont="1" applyFill="1" applyAlignment="1">
      <alignment horizontal="center" vertical="center"/>
    </xf>
    <xf numFmtId="165" fontId="18" fillId="12" borderId="0" xfId="3" applyNumberFormat="1" applyFont="1" applyFill="1" applyAlignment="1">
      <alignment horizontal="center"/>
    </xf>
    <xf numFmtId="0" fontId="13" fillId="0" borderId="1" xfId="3" applyFont="1" applyBorder="1" applyAlignment="1">
      <alignment horizontal="right"/>
    </xf>
    <xf numFmtId="0" fontId="44" fillId="0" borderId="1" xfId="3" applyFont="1" applyBorder="1" applyAlignment="1">
      <alignment horizontal="center" vertical="center"/>
    </xf>
    <xf numFmtId="0" fontId="52" fillId="0" borderId="21" xfId="3" applyFont="1" applyBorder="1" applyAlignment="1">
      <alignment horizontal="right"/>
    </xf>
    <xf numFmtId="0" fontId="52" fillId="0" borderId="24" xfId="3" applyFont="1" applyBorder="1" applyAlignment="1">
      <alignment horizontal="right"/>
    </xf>
    <xf numFmtId="0" fontId="52" fillId="0" borderId="22" xfId="3" applyFont="1" applyBorder="1" applyAlignment="1">
      <alignment horizontal="right"/>
    </xf>
    <xf numFmtId="0" fontId="13" fillId="12" borderId="26" xfId="3" applyFont="1" applyFill="1" applyBorder="1" applyAlignment="1">
      <alignment horizontal="center" vertical="center"/>
    </xf>
    <xf numFmtId="0" fontId="13" fillId="12" borderId="13" xfId="3" applyFont="1" applyFill="1" applyBorder="1" applyAlignment="1">
      <alignment horizontal="center" vertical="center"/>
    </xf>
    <xf numFmtId="0" fontId="13" fillId="12" borderId="10" xfId="3" applyFont="1" applyFill="1" applyBorder="1" applyAlignment="1">
      <alignment horizontal="center" vertical="center"/>
    </xf>
    <xf numFmtId="0" fontId="13" fillId="12" borderId="23" xfId="3" applyFont="1" applyFill="1" applyBorder="1" applyAlignment="1">
      <alignment horizontal="center" vertical="center" wrapText="1"/>
    </xf>
    <xf numFmtId="0" fontId="13" fillId="12" borderId="44" xfId="3" applyFont="1" applyFill="1" applyBorder="1" applyAlignment="1">
      <alignment horizontal="center" vertical="center" wrapText="1"/>
    </xf>
    <xf numFmtId="0" fontId="13" fillId="12" borderId="25" xfId="3" applyFont="1" applyFill="1" applyBorder="1" applyAlignment="1">
      <alignment horizontal="center" vertical="center" wrapText="1"/>
    </xf>
    <xf numFmtId="0" fontId="13" fillId="12" borderId="18" xfId="3" applyFont="1" applyFill="1" applyBorder="1" applyAlignment="1">
      <alignment horizontal="center" vertical="center" wrapText="1"/>
    </xf>
    <xf numFmtId="0" fontId="13" fillId="12" borderId="42" xfId="3" applyFont="1" applyFill="1" applyBorder="1" applyAlignment="1">
      <alignment horizontal="center" vertical="center" wrapText="1"/>
    </xf>
    <xf numFmtId="0" fontId="13" fillId="12" borderId="43" xfId="3" applyFont="1" applyFill="1" applyBorder="1" applyAlignment="1">
      <alignment horizontal="center" vertical="center" wrapText="1"/>
    </xf>
    <xf numFmtId="0" fontId="10" fillId="12" borderId="26" xfId="3" applyFont="1" applyFill="1" applyBorder="1" applyAlignment="1">
      <alignment horizontal="center" vertical="center"/>
    </xf>
    <xf numFmtId="0" fontId="24" fillId="0" borderId="23"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0" xfId="0" applyFont="1" applyAlignment="1">
      <alignment horizontal="center" vertical="center" wrapText="1"/>
    </xf>
    <xf numFmtId="0" fontId="24" fillId="0" borderId="18"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43" xfId="0" applyFont="1" applyBorder="1" applyAlignment="1">
      <alignment horizontal="center" vertical="center" wrapText="1"/>
    </xf>
    <xf numFmtId="0" fontId="109" fillId="12" borderId="23" xfId="0" applyFont="1" applyFill="1" applyBorder="1" applyAlignment="1">
      <alignment horizontal="center" vertical="center" wrapText="1"/>
    </xf>
    <xf numFmtId="0" fontId="109" fillId="12" borderId="44" xfId="0" applyFont="1" applyFill="1" applyBorder="1" applyAlignment="1">
      <alignment horizontal="center" vertical="center" wrapText="1"/>
    </xf>
    <xf numFmtId="0" fontId="109" fillId="12" borderId="25" xfId="0" applyFont="1" applyFill="1" applyBorder="1" applyAlignment="1">
      <alignment horizontal="center" vertical="center" wrapText="1"/>
    </xf>
    <xf numFmtId="0" fontId="109" fillId="12" borderId="18" xfId="0" applyFont="1" applyFill="1" applyBorder="1" applyAlignment="1">
      <alignment horizontal="center" vertical="center" wrapText="1"/>
    </xf>
    <xf numFmtId="0" fontId="109" fillId="12" borderId="42" xfId="0" applyFont="1" applyFill="1" applyBorder="1" applyAlignment="1">
      <alignment horizontal="center" vertical="center" wrapText="1"/>
    </xf>
    <xf numFmtId="0" fontId="109" fillId="12" borderId="43" xfId="0" applyFont="1" applyFill="1" applyBorder="1" applyAlignment="1">
      <alignment horizontal="center" vertical="center" wrapText="1"/>
    </xf>
    <xf numFmtId="0" fontId="13" fillId="0" borderId="23" xfId="0" applyFont="1" applyBorder="1" applyAlignment="1">
      <alignment horizontal="center" vertical="center"/>
    </xf>
    <xf numFmtId="0" fontId="13" fillId="0" borderId="44" xfId="0" applyFont="1" applyBorder="1" applyAlignment="1">
      <alignment horizontal="center" vertical="center"/>
    </xf>
    <xf numFmtId="0" fontId="13" fillId="0" borderId="25" xfId="0" applyFont="1" applyBorder="1" applyAlignment="1">
      <alignment horizontal="center" vertical="center"/>
    </xf>
    <xf numFmtId="0" fontId="13" fillId="0" borderId="18"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21" xfId="0" applyFont="1" applyBorder="1" applyAlignment="1">
      <alignment horizontal="right"/>
    </xf>
    <xf numFmtId="0" fontId="13" fillId="0" borderId="24" xfId="0" applyFont="1" applyBorder="1" applyAlignment="1">
      <alignment horizontal="right"/>
    </xf>
    <xf numFmtId="0" fontId="0" fillId="0" borderId="0" xfId="0" applyAlignment="1">
      <alignment horizontal="center"/>
    </xf>
    <xf numFmtId="183"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right" vertical="center"/>
    </xf>
    <xf numFmtId="182" fontId="10" fillId="12" borderId="1" xfId="0" applyNumberFormat="1" applyFont="1" applyFill="1" applyBorder="1" applyAlignment="1">
      <alignment horizontal="center"/>
    </xf>
    <xf numFmtId="0" fontId="10" fillId="12" borderId="23" xfId="0" applyFont="1" applyFill="1" applyBorder="1" applyAlignment="1">
      <alignment horizontal="center" vertical="center" wrapText="1"/>
    </xf>
    <xf numFmtId="0" fontId="10" fillId="12" borderId="44" xfId="0" applyFont="1" applyFill="1" applyBorder="1" applyAlignment="1">
      <alignment horizontal="center" vertical="center" wrapText="1"/>
    </xf>
    <xf numFmtId="0" fontId="10" fillId="12" borderId="42" xfId="0" applyFont="1" applyFill="1" applyBorder="1" applyAlignment="1">
      <alignment horizontal="center" vertical="center" wrapText="1"/>
    </xf>
    <xf numFmtId="0" fontId="10" fillId="12" borderId="43" xfId="0" applyFont="1" applyFill="1" applyBorder="1" applyAlignment="1">
      <alignment horizontal="center" vertical="center" wrapText="1"/>
    </xf>
    <xf numFmtId="0" fontId="10" fillId="12" borderId="26" xfId="0" applyFont="1" applyFill="1" applyBorder="1" applyAlignment="1">
      <alignment horizontal="center" vertical="center"/>
    </xf>
    <xf numFmtId="0" fontId="10" fillId="12" borderId="10" xfId="0" applyFont="1" applyFill="1" applyBorder="1" applyAlignment="1">
      <alignment horizontal="center" vertical="center"/>
    </xf>
    <xf numFmtId="0" fontId="13" fillId="0" borderId="17" xfId="0" applyFont="1" applyBorder="1" applyAlignment="1">
      <alignment horizontal="right"/>
    </xf>
    <xf numFmtId="0" fontId="13" fillId="0" borderId="44" xfId="0" applyFont="1" applyBorder="1" applyAlignment="1">
      <alignment horizontal="right"/>
    </xf>
    <xf numFmtId="0" fontId="10" fillId="12" borderId="26" xfId="0" applyFont="1" applyFill="1" applyBorder="1" applyAlignment="1">
      <alignment horizontal="center" wrapText="1"/>
    </xf>
    <xf numFmtId="0" fontId="10" fillId="12" borderId="10" xfId="0" applyFont="1" applyFill="1" applyBorder="1" applyAlignment="1">
      <alignment horizontal="center" wrapText="1"/>
    </xf>
    <xf numFmtId="0" fontId="127" fillId="12" borderId="26" xfId="0" applyFont="1" applyFill="1" applyBorder="1" applyAlignment="1">
      <alignment horizontal="center" vertical="center" textRotation="255"/>
    </xf>
    <xf numFmtId="0" fontId="127" fillId="12" borderId="10" xfId="0" applyFont="1" applyFill="1" applyBorder="1" applyAlignment="1">
      <alignment horizontal="center" vertical="center" textRotation="255"/>
    </xf>
    <xf numFmtId="0" fontId="44" fillId="12" borderId="23" xfId="0" applyFont="1" applyFill="1" applyBorder="1" applyAlignment="1">
      <alignment horizontal="center" vertical="center" wrapText="1"/>
    </xf>
    <xf numFmtId="0" fontId="44" fillId="12" borderId="17" xfId="0" applyFont="1" applyFill="1" applyBorder="1" applyAlignment="1">
      <alignment horizontal="center" vertical="center" wrapText="1"/>
    </xf>
    <xf numFmtId="0" fontId="44" fillId="12" borderId="44" xfId="0" applyFont="1" applyFill="1" applyBorder="1" applyAlignment="1">
      <alignment horizontal="center" vertical="center" wrapText="1"/>
    </xf>
    <xf numFmtId="0" fontId="44" fillId="12" borderId="25" xfId="0" applyFont="1" applyFill="1" applyBorder="1" applyAlignment="1">
      <alignment horizontal="center" vertical="center" wrapText="1"/>
    </xf>
    <xf numFmtId="0" fontId="44" fillId="12" borderId="0" xfId="0" applyFont="1" applyFill="1" applyAlignment="1">
      <alignment horizontal="center" vertical="center" wrapText="1"/>
    </xf>
    <xf numFmtId="0" fontId="44" fillId="12" borderId="18" xfId="0" applyFont="1" applyFill="1" applyBorder="1" applyAlignment="1">
      <alignment horizontal="center" vertical="center" wrapText="1"/>
    </xf>
    <xf numFmtId="0" fontId="44" fillId="12" borderId="42" xfId="0" applyFont="1" applyFill="1" applyBorder="1" applyAlignment="1">
      <alignment horizontal="center" vertical="center" wrapText="1"/>
    </xf>
    <xf numFmtId="0" fontId="44" fillId="12" borderId="41" xfId="0" applyFont="1" applyFill="1" applyBorder="1" applyAlignment="1">
      <alignment horizontal="center" vertical="center" wrapText="1"/>
    </xf>
    <xf numFmtId="0" fontId="44" fillId="12" borderId="43"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right"/>
    </xf>
    <xf numFmtId="0" fontId="24" fillId="0" borderId="23" xfId="0" applyFont="1" applyBorder="1" applyAlignment="1">
      <alignment horizontal="center" vertical="center"/>
    </xf>
    <xf numFmtId="0" fontId="24" fillId="0" borderId="17" xfId="0" applyFont="1" applyBorder="1" applyAlignment="1">
      <alignment horizontal="center" vertical="center"/>
    </xf>
    <xf numFmtId="0" fontId="24" fillId="0" borderId="44" xfId="0" applyFont="1" applyBorder="1" applyAlignment="1">
      <alignment horizontal="center" vertical="center"/>
    </xf>
    <xf numFmtId="0" fontId="24" fillId="0" borderId="25" xfId="0" applyFont="1" applyBorder="1" applyAlignment="1">
      <alignment horizontal="center" vertical="center"/>
    </xf>
    <xf numFmtId="0" fontId="24" fillId="0" borderId="0" xfId="0" applyFont="1" applyAlignment="1">
      <alignment horizontal="center" vertical="center"/>
    </xf>
    <xf numFmtId="0" fontId="24" fillId="0" borderId="18" xfId="0" applyFont="1" applyBorder="1" applyAlignment="1">
      <alignment horizontal="center" vertical="center"/>
    </xf>
    <xf numFmtId="0" fontId="24" fillId="0" borderId="42" xfId="0" applyFont="1" applyBorder="1" applyAlignment="1">
      <alignment horizontal="center" vertical="center"/>
    </xf>
    <xf numFmtId="0" fontId="24" fillId="0" borderId="41" xfId="0" applyFont="1" applyBorder="1" applyAlignment="1">
      <alignment horizontal="center" vertical="center"/>
    </xf>
    <xf numFmtId="0" fontId="24" fillId="0" borderId="43" xfId="0" applyFont="1" applyBorder="1" applyAlignment="1">
      <alignment horizontal="center" vertical="center"/>
    </xf>
    <xf numFmtId="0" fontId="18" fillId="0" borderId="17" xfId="0" applyFont="1" applyBorder="1" applyAlignment="1">
      <alignment horizontal="right" vertical="center"/>
    </xf>
    <xf numFmtId="0" fontId="18" fillId="0" borderId="44" xfId="0" applyFont="1" applyBorder="1" applyAlignment="1">
      <alignment horizontal="right" vertical="center"/>
    </xf>
    <xf numFmtId="0" fontId="10" fillId="0" borderId="23" xfId="0" applyFont="1" applyBorder="1" applyAlignment="1">
      <alignment horizontal="center" vertical="center"/>
    </xf>
    <xf numFmtId="0" fontId="10" fillId="0" borderId="25" xfId="0" applyFont="1" applyBorder="1" applyAlignment="1">
      <alignment horizontal="center" vertical="center"/>
    </xf>
    <xf numFmtId="0" fontId="10" fillId="0" borderId="42" xfId="0" applyFont="1" applyBorder="1" applyAlignment="1">
      <alignment horizontal="center" vertical="center"/>
    </xf>
    <xf numFmtId="0" fontId="10" fillId="0" borderId="44" xfId="0" applyFont="1" applyBorder="1" applyAlignment="1">
      <alignment horizontal="center" vertical="center"/>
    </xf>
    <xf numFmtId="0" fontId="10" fillId="0" borderId="18" xfId="0" applyFont="1" applyBorder="1" applyAlignment="1">
      <alignment horizontal="center" vertical="center"/>
    </xf>
    <xf numFmtId="0" fontId="10" fillId="0" borderId="43" xfId="0" applyFont="1" applyBorder="1" applyAlignment="1">
      <alignment horizontal="center" vertical="center"/>
    </xf>
    <xf numFmtId="0" fontId="10" fillId="0" borderId="26" xfId="0" applyFont="1" applyBorder="1" applyAlignment="1">
      <alignment horizontal="center"/>
    </xf>
    <xf numFmtId="0" fontId="10" fillId="0" borderId="10" xfId="0" applyFont="1" applyBorder="1" applyAlignment="1">
      <alignment horizontal="center"/>
    </xf>
    <xf numFmtId="0" fontId="128" fillId="0" borderId="26" xfId="0" applyFont="1" applyBorder="1" applyAlignment="1">
      <alignment horizontal="center" textRotation="255"/>
    </xf>
    <xf numFmtId="0" fontId="128" fillId="0" borderId="10" xfId="0" applyFont="1" applyBorder="1" applyAlignment="1">
      <alignment horizontal="center" textRotation="255"/>
    </xf>
    <xf numFmtId="0" fontId="10" fillId="30" borderId="23" xfId="0" applyFont="1" applyFill="1" applyBorder="1" applyAlignment="1">
      <alignment horizontal="center" vertical="center" wrapText="1"/>
    </xf>
    <xf numFmtId="0" fontId="10" fillId="30" borderId="42" xfId="0" applyFont="1" applyFill="1" applyBorder="1" applyAlignment="1">
      <alignment horizontal="center" vertical="center" wrapText="1"/>
    </xf>
    <xf numFmtId="0" fontId="10" fillId="12" borderId="26" xfId="0" applyFont="1" applyFill="1" applyBorder="1" applyAlignment="1">
      <alignment horizontal="center"/>
    </xf>
    <xf numFmtId="0" fontId="10" fillId="12" borderId="10" xfId="0" applyFont="1" applyFill="1" applyBorder="1" applyAlignment="1">
      <alignment horizontal="center"/>
    </xf>
    <xf numFmtId="0" fontId="11" fillId="12" borderId="26" xfId="0" applyFont="1" applyFill="1" applyBorder="1" applyAlignment="1">
      <alignment horizontal="center" wrapText="1"/>
    </xf>
    <xf numFmtId="0" fontId="11" fillId="12" borderId="10" xfId="0" applyFont="1" applyFill="1" applyBorder="1" applyAlignment="1">
      <alignment horizontal="center" wrapText="1"/>
    </xf>
    <xf numFmtId="0" fontId="18" fillId="0" borderId="17" xfId="0" applyFont="1" applyBorder="1" applyAlignment="1">
      <alignment horizontal="right"/>
    </xf>
    <xf numFmtId="165" fontId="16" fillId="0" borderId="0" xfId="3" applyNumberFormat="1" applyFont="1" applyAlignment="1">
      <alignment horizontal="left"/>
    </xf>
    <xf numFmtId="0" fontId="16" fillId="0" borderId="0" xfId="3" applyFont="1" applyAlignment="1">
      <alignment horizontal="left"/>
    </xf>
    <xf numFmtId="0" fontId="16" fillId="0" borderId="0" xfId="3" applyFont="1" applyAlignment="1">
      <alignment horizontal="center"/>
    </xf>
    <xf numFmtId="0" fontId="10" fillId="0" borderId="23" xfId="3" applyFont="1" applyBorder="1" applyAlignment="1">
      <alignment horizontal="center" vertical="center" wrapText="1"/>
    </xf>
    <xf numFmtId="0" fontId="10" fillId="0" borderId="17"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25" xfId="3" applyFont="1" applyBorder="1" applyAlignment="1">
      <alignment horizontal="center" vertical="center" wrapText="1"/>
    </xf>
    <xf numFmtId="0" fontId="10" fillId="0" borderId="0" xfId="3" applyFont="1" applyAlignment="1">
      <alignment horizontal="center" vertical="center" wrapText="1"/>
    </xf>
    <xf numFmtId="0" fontId="10" fillId="0" borderId="18" xfId="3" applyFont="1" applyBorder="1" applyAlignment="1">
      <alignment horizontal="center" vertical="center" wrapText="1"/>
    </xf>
    <xf numFmtId="0" fontId="10" fillId="0" borderId="42" xfId="3" applyFont="1" applyBorder="1" applyAlignment="1">
      <alignment horizontal="center" vertical="center" wrapText="1"/>
    </xf>
    <xf numFmtId="0" fontId="10" fillId="0" borderId="41" xfId="3" applyFont="1" applyBorder="1" applyAlignment="1">
      <alignment horizontal="center" vertical="center" wrapText="1"/>
    </xf>
    <xf numFmtId="0" fontId="10" fillId="0" borderId="43" xfId="3" applyFont="1" applyBorder="1" applyAlignment="1">
      <alignment horizontal="center" vertical="center" wrapText="1"/>
    </xf>
    <xf numFmtId="0" fontId="109" fillId="0" borderId="0" xfId="3" applyFont="1" applyAlignment="1">
      <alignment horizontal="right" vertical="center"/>
    </xf>
    <xf numFmtId="183" fontId="16" fillId="0" borderId="0" xfId="3" applyNumberFormat="1" applyFont="1" applyAlignment="1">
      <alignment horizontal="center" vertical="center"/>
    </xf>
    <xf numFmtId="0" fontId="16" fillId="0" borderId="0" xfId="3" applyFont="1" applyAlignment="1">
      <alignment horizontal="center" vertical="center"/>
    </xf>
    <xf numFmtId="165" fontId="16" fillId="0" borderId="0" xfId="3" applyNumberFormat="1" applyFont="1" applyAlignment="1">
      <alignment horizontal="right"/>
    </xf>
    <xf numFmtId="0" fontId="44" fillId="0" borderId="23" xfId="3" applyFont="1" applyBorder="1" applyAlignment="1">
      <alignment horizontal="center" vertical="center"/>
    </xf>
    <xf numFmtId="0" fontId="44" fillId="0" borderId="17" xfId="3" applyFont="1" applyBorder="1" applyAlignment="1">
      <alignment horizontal="center" vertical="center"/>
    </xf>
    <xf numFmtId="0" fontId="44" fillId="0" borderId="44" xfId="3" applyFont="1" applyBorder="1" applyAlignment="1">
      <alignment horizontal="center" vertical="center"/>
    </xf>
    <xf numFmtId="0" fontId="44" fillId="0" borderId="25" xfId="3" applyFont="1" applyBorder="1" applyAlignment="1">
      <alignment horizontal="center" vertical="center"/>
    </xf>
    <xf numFmtId="0" fontId="44" fillId="0" borderId="0" xfId="3" applyFont="1" applyAlignment="1">
      <alignment horizontal="center" vertical="center"/>
    </xf>
    <xf numFmtId="0" fontId="44" fillId="0" borderId="18" xfId="3" applyFont="1" applyBorder="1" applyAlignment="1">
      <alignment horizontal="center" vertical="center"/>
    </xf>
    <xf numFmtId="0" fontId="44" fillId="0" borderId="43" xfId="3" applyFont="1" applyBorder="1" applyAlignment="1">
      <alignment horizontal="center" vertical="center"/>
    </xf>
    <xf numFmtId="0" fontId="10" fillId="0" borderId="39" xfId="3" applyFont="1" applyBorder="1" applyAlignment="1">
      <alignment horizontal="center" wrapText="1"/>
    </xf>
    <xf numFmtId="0" fontId="10" fillId="0" borderId="11" xfId="3" applyFont="1" applyBorder="1" applyAlignment="1">
      <alignment horizontal="center" wrapText="1"/>
    </xf>
    <xf numFmtId="0" fontId="10" fillId="0" borderId="40" xfId="3" applyFont="1" applyBorder="1" applyAlignment="1">
      <alignment horizontal="center"/>
    </xf>
    <xf numFmtId="0" fontId="10" fillId="0" borderId="217" xfId="3" applyFont="1" applyBorder="1" applyAlignment="1">
      <alignment horizontal="center"/>
    </xf>
    <xf numFmtId="183" fontId="12" fillId="0" borderId="0" xfId="3" applyNumberFormat="1" applyFont="1" applyAlignment="1">
      <alignment horizontal="center"/>
    </xf>
    <xf numFmtId="165" fontId="12" fillId="0" borderId="0" xfId="3" applyNumberFormat="1" applyFont="1" applyAlignment="1">
      <alignment horizontal="center"/>
    </xf>
    <xf numFmtId="0" fontId="10" fillId="0" borderId="26" xfId="3" applyFont="1" applyBorder="1" applyAlignment="1">
      <alignment horizontal="center" vertical="center" wrapText="1"/>
    </xf>
    <xf numFmtId="0" fontId="10" fillId="0" borderId="10" xfId="3" applyFont="1" applyBorder="1" applyAlignment="1">
      <alignment horizontal="center" vertical="center" wrapText="1"/>
    </xf>
    <xf numFmtId="0" fontId="10" fillId="0" borderId="26" xfId="3" applyFont="1" applyBorder="1" applyAlignment="1">
      <alignment horizontal="center" vertical="center"/>
    </xf>
    <xf numFmtId="0" fontId="10" fillId="0" borderId="13" xfId="3" applyFont="1" applyBorder="1" applyAlignment="1">
      <alignment horizontal="center" vertical="center"/>
    </xf>
    <xf numFmtId="0" fontId="10" fillId="0" borderId="13" xfId="3" applyFont="1" applyBorder="1" applyAlignment="1">
      <alignment horizontal="center" vertical="center" wrapText="1"/>
    </xf>
    <xf numFmtId="0" fontId="11" fillId="0" borderId="26" xfId="3" applyFont="1" applyBorder="1" applyAlignment="1">
      <alignment horizontal="center" vertical="center"/>
    </xf>
    <xf numFmtId="0" fontId="11" fillId="0" borderId="13" xfId="3" applyFont="1" applyBorder="1" applyAlignment="1">
      <alignment horizontal="center" vertical="center"/>
    </xf>
    <xf numFmtId="0" fontId="18" fillId="0" borderId="114" xfId="3" applyFont="1" applyBorder="1" applyAlignment="1">
      <alignment horizontal="right" vertical="center"/>
    </xf>
    <xf numFmtId="0" fontId="18" fillId="0" borderId="115" xfId="3" applyFont="1" applyBorder="1" applyAlignment="1">
      <alignment horizontal="right" vertical="center"/>
    </xf>
    <xf numFmtId="0" fontId="10" fillId="0" borderId="10" xfId="3" applyFont="1" applyBorder="1" applyAlignment="1">
      <alignment horizontal="center" vertical="center"/>
    </xf>
    <xf numFmtId="181" fontId="10" fillId="0" borderId="21" xfId="3" applyNumberFormat="1" applyFont="1" applyBorder="1" applyAlignment="1">
      <alignment horizontal="center" wrapText="1"/>
    </xf>
    <xf numFmtId="181" fontId="10" fillId="0" borderId="38" xfId="3" applyNumberFormat="1" applyFont="1" applyBorder="1" applyAlignment="1">
      <alignment horizontal="center" wrapText="1"/>
    </xf>
    <xf numFmtId="0" fontId="10" fillId="0" borderId="48" xfId="3" applyFont="1" applyBorder="1" applyAlignment="1">
      <alignment horizontal="center" vertical="center"/>
    </xf>
    <xf numFmtId="0" fontId="10" fillId="0" borderId="33" xfId="3" applyFont="1" applyBorder="1" applyAlignment="1">
      <alignment horizontal="center" vertical="center" wrapText="1"/>
    </xf>
    <xf numFmtId="0" fontId="10" fillId="0" borderId="51" xfId="3" applyFont="1" applyBorder="1" applyAlignment="1">
      <alignment horizontal="center" vertical="center" wrapText="1"/>
    </xf>
    <xf numFmtId="0" fontId="10" fillId="0" borderId="205" xfId="3" applyFont="1" applyBorder="1" applyAlignment="1">
      <alignment horizontal="center" vertical="center" wrapText="1"/>
    </xf>
    <xf numFmtId="0" fontId="158" fillId="0" borderId="203" xfId="3" applyFont="1" applyBorder="1" applyAlignment="1">
      <alignment horizontal="center" vertical="center"/>
    </xf>
    <xf numFmtId="0" fontId="158" fillId="0" borderId="34" xfId="3" applyFont="1" applyBorder="1" applyAlignment="1">
      <alignment horizontal="center" vertical="center"/>
    </xf>
    <xf numFmtId="0" fontId="158" fillId="0" borderId="47" xfId="3" applyFont="1" applyBorder="1" applyAlignment="1">
      <alignment horizontal="center" vertical="center"/>
    </xf>
    <xf numFmtId="0" fontId="158" fillId="0" borderId="117" xfId="3" applyFont="1" applyBorder="1" applyAlignment="1">
      <alignment horizontal="center" vertical="center"/>
    </xf>
    <xf numFmtId="0" fontId="158" fillId="0" borderId="0" xfId="3" applyFont="1" applyAlignment="1">
      <alignment horizontal="center" vertical="center"/>
    </xf>
    <xf numFmtId="0" fontId="158" fillId="0" borderId="18" xfId="3" applyFont="1" applyBorder="1" applyAlignment="1">
      <alignment horizontal="center" vertical="center"/>
    </xf>
    <xf numFmtId="0" fontId="158" fillId="0" borderId="221" xfId="3" applyFont="1" applyBorder="1" applyAlignment="1">
      <alignment horizontal="center" vertical="center"/>
    </xf>
    <xf numFmtId="0" fontId="158" fillId="0" borderId="41" xfId="3" applyFont="1" applyBorder="1" applyAlignment="1">
      <alignment horizontal="center" vertical="center"/>
    </xf>
    <xf numFmtId="0" fontId="158" fillId="0" borderId="43" xfId="3" applyFont="1" applyBorder="1" applyAlignment="1">
      <alignment horizontal="center" vertical="center"/>
    </xf>
    <xf numFmtId="0" fontId="10" fillId="0" borderId="26" xfId="3" applyFont="1" applyBorder="1" applyAlignment="1">
      <alignment horizontal="left"/>
    </xf>
    <xf numFmtId="0" fontId="10" fillId="0" borderId="10" xfId="3" applyFont="1" applyBorder="1" applyAlignment="1">
      <alignment horizontal="left"/>
    </xf>
    <xf numFmtId="165" fontId="12" fillId="0" borderId="0" xfId="3" applyNumberFormat="1" applyFont="1" applyAlignment="1">
      <alignment horizontal="center" vertical="center"/>
    </xf>
    <xf numFmtId="0" fontId="12" fillId="0" borderId="0" xfId="3" applyFont="1" applyAlignment="1">
      <alignment horizontal="center" vertical="center"/>
    </xf>
    <xf numFmtId="0" fontId="63" fillId="0" borderId="1" xfId="10" applyFont="1" applyBorder="1" applyAlignment="1" applyProtection="1">
      <alignment vertical="center"/>
      <protection locked="0"/>
    </xf>
    <xf numFmtId="0" fontId="29" fillId="11" borderId="0" xfId="10" applyFill="1" applyAlignment="1">
      <alignment horizontal="center" vertical="center"/>
    </xf>
    <xf numFmtId="0" fontId="29" fillId="11" borderId="117" xfId="10" applyFill="1" applyBorder="1" applyAlignment="1">
      <alignment horizontal="right"/>
    </xf>
    <xf numFmtId="0" fontId="29" fillId="11" borderId="0" xfId="10" applyFill="1" applyAlignment="1">
      <alignment horizontal="right"/>
    </xf>
    <xf numFmtId="0" fontId="29" fillId="11" borderId="0" xfId="10" applyFill="1" applyAlignment="1">
      <alignment horizontal="right" vertical="center"/>
    </xf>
    <xf numFmtId="0" fontId="68" fillId="0" borderId="1" xfId="10" applyFont="1" applyBorder="1" applyAlignment="1" applyProtection="1">
      <alignment vertical="center" wrapText="1"/>
      <protection locked="0"/>
    </xf>
    <xf numFmtId="0" fontId="68" fillId="0" borderId="1" xfId="10" applyFont="1" applyBorder="1" applyAlignment="1" applyProtection="1">
      <alignment vertical="center"/>
      <protection locked="0"/>
    </xf>
    <xf numFmtId="0" fontId="63" fillId="0" borderId="40" xfId="10" applyFont="1" applyBorder="1" applyAlignment="1" applyProtection="1">
      <alignment vertical="center" wrapText="1"/>
      <protection locked="0"/>
    </xf>
    <xf numFmtId="0" fontId="63" fillId="0" borderId="206" xfId="10" applyFont="1" applyBorder="1" applyAlignment="1" applyProtection="1">
      <alignment vertical="center" wrapText="1"/>
      <protection locked="0"/>
    </xf>
    <xf numFmtId="0" fontId="63" fillId="0" borderId="12" xfId="10" applyFont="1" applyBorder="1" applyAlignment="1" applyProtection="1">
      <alignment vertical="center" wrapText="1"/>
      <protection locked="0"/>
    </xf>
    <xf numFmtId="14" fontId="68" fillId="0" borderId="1" xfId="10" applyNumberFormat="1" applyFont="1" applyBorder="1" applyAlignment="1" applyProtection="1">
      <alignment horizontal="center" vertical="center" wrapText="1"/>
      <protection locked="0"/>
    </xf>
    <xf numFmtId="0" fontId="68" fillId="0" borderId="1" xfId="10" applyFont="1" applyBorder="1" applyAlignment="1" applyProtection="1">
      <alignment horizontal="center" vertical="center" wrapText="1"/>
      <protection locked="0"/>
    </xf>
    <xf numFmtId="0" fontId="68" fillId="0" borderId="1" xfId="10" applyFont="1" applyBorder="1" applyAlignment="1" applyProtection="1">
      <alignment horizontal="center" vertical="center"/>
      <protection locked="0"/>
    </xf>
    <xf numFmtId="0" fontId="83" fillId="0" borderId="1" xfId="10" applyFont="1" applyBorder="1" applyAlignment="1" applyProtection="1">
      <alignment horizontal="center" vertical="center"/>
      <protection locked="0"/>
    </xf>
    <xf numFmtId="0" fontId="29" fillId="0" borderId="6" xfId="10" applyBorder="1" applyAlignment="1">
      <alignment vertical="center" wrapText="1"/>
    </xf>
    <xf numFmtId="0" fontId="63" fillId="0" borderId="26" xfId="10" applyFont="1" applyBorder="1" applyAlignment="1">
      <alignment horizontal="center" vertical="center" wrapText="1"/>
    </xf>
    <xf numFmtId="0" fontId="63" fillId="0" borderId="10" xfId="10" applyFont="1" applyBorder="1" applyAlignment="1">
      <alignment horizontal="center" vertical="center" wrapText="1"/>
    </xf>
    <xf numFmtId="0" fontId="29" fillId="0" borderId="1" xfId="10" applyBorder="1" applyAlignment="1">
      <alignment vertical="center" wrapText="1"/>
    </xf>
    <xf numFmtId="0" fontId="63" fillId="0" borderId="1" xfId="10" applyFont="1" applyBorder="1" applyAlignment="1">
      <alignment vertical="center" wrapText="1"/>
    </xf>
    <xf numFmtId="0" fontId="70" fillId="0" borderId="37" xfId="10" applyFont="1" applyBorder="1" applyAlignment="1">
      <alignment horizontal="center"/>
    </xf>
    <xf numFmtId="0" fontId="70" fillId="0" borderId="24" xfId="10" applyFont="1" applyBorder="1" applyAlignment="1">
      <alignment horizontal="center"/>
    </xf>
    <xf numFmtId="0" fontId="70" fillId="0" borderId="44" xfId="10" applyFont="1" applyBorder="1" applyAlignment="1">
      <alignment horizontal="center"/>
    </xf>
    <xf numFmtId="0" fontId="61" fillId="0" borderId="5" xfId="10" applyFont="1" applyBorder="1" applyAlignment="1">
      <alignment horizontal="center" vertical="center" wrapText="1"/>
    </xf>
    <xf numFmtId="0" fontId="64" fillId="0" borderId="26" xfId="10" applyFont="1" applyBorder="1" applyAlignment="1">
      <alignment horizontal="center" vertical="center" wrapText="1"/>
    </xf>
    <xf numFmtId="0" fontId="64" fillId="0" borderId="13" xfId="10" applyFont="1" applyBorder="1" applyAlignment="1">
      <alignment horizontal="center" vertical="center" wrapText="1"/>
    </xf>
    <xf numFmtId="0" fontId="64" fillId="0" borderId="10" xfId="10" applyFont="1" applyBorder="1" applyAlignment="1">
      <alignment horizontal="center" vertical="center" wrapText="1"/>
    </xf>
    <xf numFmtId="0" fontId="63" fillId="0" borderId="23" xfId="10" applyFont="1" applyBorder="1" applyAlignment="1">
      <alignment horizontal="center" vertical="center" wrapText="1"/>
    </xf>
    <xf numFmtId="0" fontId="63" fillId="0" borderId="44" xfId="10" applyFont="1" applyBorder="1" applyAlignment="1">
      <alignment horizontal="center" vertical="center" wrapText="1"/>
    </xf>
    <xf numFmtId="0" fontId="63" fillId="0" borderId="25" xfId="10" applyFont="1" applyBorder="1" applyAlignment="1">
      <alignment horizontal="center" vertical="center" wrapText="1"/>
    </xf>
    <xf numFmtId="0" fontId="63" fillId="0" borderId="18" xfId="10" applyFont="1" applyBorder="1" applyAlignment="1">
      <alignment horizontal="center" vertical="center" wrapText="1"/>
    </xf>
    <xf numFmtId="0" fontId="63" fillId="0" borderId="42" xfId="10" applyFont="1" applyBorder="1" applyAlignment="1">
      <alignment horizontal="center" vertical="center" wrapText="1"/>
    </xf>
    <xf numFmtId="0" fontId="63" fillId="0" borderId="43" xfId="10" applyFont="1" applyBorder="1" applyAlignment="1">
      <alignment horizontal="center" vertical="center" wrapText="1"/>
    </xf>
    <xf numFmtId="0" fontId="63" fillId="0" borderId="1" xfId="10" applyFont="1" applyBorder="1" applyAlignment="1">
      <alignment horizontal="center" vertical="center" textRotation="90"/>
    </xf>
    <xf numFmtId="0" fontId="63" fillId="0" borderId="1" xfId="10" applyFont="1" applyBorder="1"/>
    <xf numFmtId="0" fontId="63" fillId="0" borderId="25" xfId="10" applyFont="1" applyBorder="1" applyAlignment="1">
      <alignment horizontal="center"/>
    </xf>
    <xf numFmtId="0" fontId="63" fillId="0" borderId="18" xfId="10" applyFont="1" applyBorder="1" applyAlignment="1">
      <alignment horizontal="center"/>
    </xf>
    <xf numFmtId="0" fontId="63" fillId="0" borderId="42" xfId="10" applyFont="1" applyBorder="1" applyAlignment="1">
      <alignment horizontal="center"/>
    </xf>
    <xf numFmtId="0" fontId="63" fillId="0" borderId="43" xfId="10" applyFont="1" applyBorder="1" applyAlignment="1">
      <alignment horizontal="center"/>
    </xf>
    <xf numFmtId="0" fontId="29" fillId="0" borderId="21" xfId="10" applyBorder="1"/>
    <xf numFmtId="0" fontId="29" fillId="0" borderId="24" xfId="10" applyBorder="1"/>
    <xf numFmtId="0" fontId="29" fillId="0" borderId="22" xfId="10" applyBorder="1"/>
    <xf numFmtId="0" fontId="122" fillId="0" borderId="26" xfId="10" applyFont="1" applyBorder="1" applyAlignment="1">
      <alignment horizontal="center" vertical="center" wrapText="1"/>
    </xf>
    <xf numFmtId="0" fontId="29" fillId="0" borderId="13" xfId="10" applyBorder="1" applyAlignment="1">
      <alignment horizontal="center" vertical="center" wrapText="1"/>
    </xf>
    <xf numFmtId="0" fontId="29" fillId="0" borderId="10" xfId="10" applyBorder="1" applyAlignment="1">
      <alignment horizontal="center" vertical="center" wrapText="1"/>
    </xf>
    <xf numFmtId="0" fontId="74" fillId="0" borderId="0" xfId="10" applyFont="1" applyAlignment="1">
      <alignment horizontal="center" vertical="center"/>
    </xf>
    <xf numFmtId="0" fontId="130" fillId="0" borderId="0" xfId="10" applyFont="1"/>
    <xf numFmtId="0" fontId="70" fillId="0" borderId="111" xfId="10" applyFont="1" applyBorder="1" applyAlignment="1">
      <alignment vertical="center" wrapText="1"/>
    </xf>
    <xf numFmtId="0" fontId="70" fillId="0" borderId="112" xfId="10" applyFont="1" applyBorder="1" applyAlignment="1">
      <alignment vertical="center" wrapText="1"/>
    </xf>
    <xf numFmtId="0" fontId="70" fillId="0" borderId="11" xfId="10" applyFont="1" applyBorder="1" applyAlignment="1">
      <alignment vertical="center" wrapText="1"/>
    </xf>
    <xf numFmtId="0" fontId="29" fillId="0" borderId="3" xfId="10" applyBorder="1" applyAlignment="1">
      <alignment horizontal="left"/>
    </xf>
    <xf numFmtId="0" fontId="140" fillId="0" borderId="32" xfId="10" applyFont="1" applyBorder="1" applyAlignment="1" applyProtection="1">
      <alignment horizontal="left" vertical="center"/>
      <protection locked="0"/>
    </xf>
    <xf numFmtId="0" fontId="140" fillId="0" borderId="35" xfId="10" applyFont="1" applyBorder="1" applyAlignment="1" applyProtection="1">
      <alignment horizontal="left" vertical="center"/>
      <protection locked="0"/>
    </xf>
    <xf numFmtId="0" fontId="140" fillId="0" borderId="31" xfId="10" applyFont="1" applyBorder="1" applyAlignment="1" applyProtection="1">
      <alignment horizontal="left" vertical="center"/>
      <protection locked="0"/>
    </xf>
    <xf numFmtId="0" fontId="0" fillId="0" borderId="32" xfId="10" applyFont="1" applyBorder="1" applyAlignment="1">
      <alignment horizontal="left"/>
    </xf>
    <xf numFmtId="0" fontId="29" fillId="0" borderId="35" xfId="10" applyBorder="1" applyAlignment="1">
      <alignment horizontal="left"/>
    </xf>
    <xf numFmtId="0" fontId="29" fillId="0" borderId="31" xfId="10" applyBorder="1" applyAlignment="1">
      <alignment horizontal="left"/>
    </xf>
    <xf numFmtId="0" fontId="29" fillId="0" borderId="32" xfId="10" applyBorder="1" applyAlignment="1" applyProtection="1">
      <alignment horizontal="left" vertical="center" wrapText="1"/>
      <protection locked="0"/>
    </xf>
    <xf numFmtId="0" fontId="29" fillId="0" borderId="35" xfId="10" applyBorder="1" applyAlignment="1" applyProtection="1">
      <alignment horizontal="left" vertical="center" wrapText="1"/>
      <protection locked="0"/>
    </xf>
    <xf numFmtId="0" fontId="29" fillId="0" borderId="36" xfId="10" applyBorder="1" applyAlignment="1" applyProtection="1">
      <alignment horizontal="left" vertical="center" wrapText="1"/>
      <protection locked="0"/>
    </xf>
    <xf numFmtId="0" fontId="29" fillId="0" borderId="1" xfId="10" applyBorder="1" applyAlignment="1">
      <alignment horizontal="left" vertical="center" wrapText="1"/>
    </xf>
    <xf numFmtId="0" fontId="29" fillId="0" borderId="21" xfId="10" applyBorder="1" applyAlignment="1" applyProtection="1">
      <alignment horizontal="left" vertical="center"/>
      <protection locked="0"/>
    </xf>
    <xf numFmtId="0" fontId="29" fillId="0" borderId="24" xfId="10" applyBorder="1" applyAlignment="1" applyProtection="1">
      <alignment horizontal="left" vertical="center"/>
      <protection locked="0"/>
    </xf>
    <xf numFmtId="0" fontId="29" fillId="0" borderId="22" xfId="10" applyBorder="1" applyAlignment="1" applyProtection="1">
      <alignment horizontal="left" vertical="center"/>
      <protection locked="0"/>
    </xf>
    <xf numFmtId="0" fontId="118" fillId="0" borderId="23" xfId="10" applyFont="1" applyBorder="1" applyAlignment="1">
      <alignment vertical="center" wrapText="1"/>
    </xf>
    <xf numFmtId="0" fontId="118" fillId="0" borderId="17" xfId="10" applyFont="1" applyBorder="1" applyAlignment="1">
      <alignment vertical="center" wrapText="1"/>
    </xf>
    <xf numFmtId="0" fontId="118" fillId="0" borderId="44" xfId="10" applyFont="1" applyBorder="1" applyAlignment="1">
      <alignment vertical="center" wrapText="1"/>
    </xf>
    <xf numFmtId="0" fontId="118" fillId="0" borderId="42" xfId="10" applyFont="1" applyBorder="1" applyAlignment="1">
      <alignment vertical="center" wrapText="1"/>
    </xf>
    <xf numFmtId="0" fontId="118" fillId="0" borderId="41" xfId="10" applyFont="1" applyBorder="1" applyAlignment="1">
      <alignment vertical="center" wrapText="1"/>
    </xf>
    <xf numFmtId="0" fontId="118" fillId="0" borderId="43" xfId="10" applyFont="1" applyBorder="1" applyAlignment="1">
      <alignment vertical="center" wrapText="1"/>
    </xf>
    <xf numFmtId="0" fontId="29" fillId="0" borderId="23" xfId="10" applyBorder="1" applyAlignment="1" applyProtection="1">
      <alignment horizontal="left" vertical="center" wrapText="1"/>
      <protection locked="0"/>
    </xf>
    <xf numFmtId="0" fontId="29" fillId="0" borderId="17" xfId="10" applyBorder="1" applyAlignment="1" applyProtection="1">
      <alignment horizontal="left" vertical="center" wrapText="1"/>
      <protection locked="0"/>
    </xf>
    <xf numFmtId="0" fontId="29" fillId="0" borderId="204" xfId="10" applyBorder="1" applyAlignment="1" applyProtection="1">
      <alignment horizontal="left" vertical="center" wrapText="1"/>
      <protection locked="0"/>
    </xf>
    <xf numFmtId="0" fontId="29" fillId="0" borderId="42" xfId="10" applyBorder="1" applyAlignment="1" applyProtection="1">
      <alignment horizontal="left" vertical="center" wrapText="1"/>
      <protection locked="0"/>
    </xf>
    <xf numFmtId="0" fontId="29" fillId="0" borderId="41" xfId="10" applyBorder="1" applyAlignment="1" applyProtection="1">
      <alignment horizontal="left" vertical="center" wrapText="1"/>
      <protection locked="0"/>
    </xf>
    <xf numFmtId="0" fontId="29" fillId="0" borderId="205" xfId="10" applyBorder="1" applyAlignment="1" applyProtection="1">
      <alignment horizontal="left" vertical="center" wrapText="1"/>
      <protection locked="0"/>
    </xf>
    <xf numFmtId="0" fontId="29" fillId="0" borderId="1" xfId="10" applyBorder="1" applyAlignment="1">
      <alignment horizontal="left"/>
    </xf>
    <xf numFmtId="0" fontId="29" fillId="0" borderId="1" xfId="10" applyBorder="1" applyAlignment="1" applyProtection="1">
      <alignment vertical="center"/>
      <protection locked="0"/>
    </xf>
    <xf numFmtId="0" fontId="29" fillId="0" borderId="1" xfId="10" applyBorder="1"/>
    <xf numFmtId="0" fontId="118" fillId="0" borderId="1" xfId="10" applyFont="1" applyBorder="1" applyAlignment="1">
      <alignment vertical="center"/>
    </xf>
    <xf numFmtId="0" fontId="118" fillId="0" borderId="1" xfId="10" applyFont="1" applyBorder="1"/>
    <xf numFmtId="49" fontId="70" fillId="0" borderId="21" xfId="10" applyNumberFormat="1" applyFont="1" applyBorder="1" applyAlignment="1">
      <alignment horizontal="left"/>
    </xf>
    <xf numFmtId="49" fontId="70" fillId="0" borderId="24" xfId="10" applyNumberFormat="1" applyFont="1" applyBorder="1" applyAlignment="1">
      <alignment horizontal="left"/>
    </xf>
    <xf numFmtId="49" fontId="70" fillId="0" borderId="38" xfId="10" applyNumberFormat="1" applyFont="1" applyBorder="1" applyAlignment="1">
      <alignment horizontal="left"/>
    </xf>
    <xf numFmtId="0" fontId="29" fillId="0" borderId="5" xfId="10" applyBorder="1" applyAlignment="1" applyProtection="1">
      <alignment horizontal="center" vertical="center" wrapText="1"/>
      <protection locked="0"/>
    </xf>
    <xf numFmtId="1" fontId="61" fillId="0" borderId="23" xfId="10" applyNumberFormat="1" applyFont="1" applyBorder="1" applyAlignment="1" applyProtection="1">
      <alignment horizontal="center"/>
      <protection locked="0"/>
    </xf>
    <xf numFmtId="1" fontId="61" fillId="0" borderId="44" xfId="10" applyNumberFormat="1" applyFont="1" applyBorder="1" applyAlignment="1" applyProtection="1">
      <alignment horizontal="center"/>
      <protection locked="0"/>
    </xf>
    <xf numFmtId="1" fontId="61" fillId="0" borderId="25" xfId="10" applyNumberFormat="1" applyFont="1" applyBorder="1" applyAlignment="1" applyProtection="1">
      <alignment horizontal="center"/>
      <protection locked="0"/>
    </xf>
    <xf numFmtId="1" fontId="61" fillId="0" borderId="18" xfId="10" applyNumberFormat="1" applyFont="1" applyBorder="1" applyAlignment="1" applyProtection="1">
      <alignment horizontal="center"/>
      <protection locked="0"/>
    </xf>
    <xf numFmtId="1" fontId="61" fillId="0" borderId="42" xfId="10" applyNumberFormat="1" applyFont="1" applyBorder="1" applyAlignment="1" applyProtection="1">
      <alignment horizontal="center"/>
      <protection locked="0"/>
    </xf>
    <xf numFmtId="1" fontId="61" fillId="0" borderId="43" xfId="10" applyNumberFormat="1" applyFont="1" applyBorder="1" applyAlignment="1" applyProtection="1">
      <alignment horizontal="center"/>
      <protection locked="0"/>
    </xf>
    <xf numFmtId="0" fontId="64" fillId="11" borderId="23" xfId="10" applyFont="1" applyFill="1" applyBorder="1" applyAlignment="1" applyProtection="1">
      <alignment vertical="center" wrapText="1"/>
      <protection locked="0"/>
    </xf>
    <xf numFmtId="0" fontId="64" fillId="0" borderId="17" xfId="10" applyFont="1" applyBorder="1" applyAlignment="1" applyProtection="1">
      <alignment vertical="center" wrapText="1"/>
      <protection locked="0"/>
    </xf>
    <xf numFmtId="0" fontId="64" fillId="0" borderId="204" xfId="10" applyFont="1" applyBorder="1" applyAlignment="1" applyProtection="1">
      <alignment vertical="center" wrapText="1"/>
      <protection locked="0"/>
    </xf>
    <xf numFmtId="0" fontId="64" fillId="0" borderId="25" xfId="10" applyFont="1" applyBorder="1" applyAlignment="1" applyProtection="1">
      <alignment vertical="center" wrapText="1"/>
      <protection locked="0"/>
    </xf>
    <xf numFmtId="0" fontId="64" fillId="0" borderId="0" xfId="10" applyFont="1" applyAlignment="1" applyProtection="1">
      <alignment vertical="center" wrapText="1"/>
      <protection locked="0"/>
    </xf>
    <xf numFmtId="0" fontId="64" fillId="0" borderId="55" xfId="10" applyFont="1" applyBorder="1" applyAlignment="1" applyProtection="1">
      <alignment vertical="center" wrapText="1"/>
      <protection locked="0"/>
    </xf>
    <xf numFmtId="0" fontId="64" fillId="0" borderId="42" xfId="10" applyFont="1" applyBorder="1" applyAlignment="1" applyProtection="1">
      <alignment vertical="center" wrapText="1"/>
      <protection locked="0"/>
    </xf>
    <xf numFmtId="0" fontId="64" fillId="0" borderId="41" xfId="10" applyFont="1" applyBorder="1" applyAlignment="1" applyProtection="1">
      <alignment vertical="center" wrapText="1"/>
      <protection locked="0"/>
    </xf>
    <xf numFmtId="0" fontId="64" fillId="0" borderId="205" xfId="10" applyFont="1" applyBorder="1" applyAlignment="1" applyProtection="1">
      <alignment vertical="center" wrapText="1"/>
      <protection locked="0"/>
    </xf>
    <xf numFmtId="14" fontId="61" fillId="0" borderId="1" xfId="10" applyNumberFormat="1" applyFont="1" applyBorder="1" applyAlignment="1" applyProtection="1">
      <alignment horizontal="center"/>
      <protection locked="0"/>
    </xf>
    <xf numFmtId="0" fontId="61" fillId="0" borderId="1" xfId="10" applyFont="1" applyBorder="1" applyAlignment="1" applyProtection="1">
      <alignment horizontal="center"/>
      <protection locked="0"/>
    </xf>
    <xf numFmtId="0" fontId="29" fillId="0" borderId="23" xfId="10" applyBorder="1" applyAlignment="1" applyProtection="1">
      <alignment horizontal="center" vertical="center" wrapText="1"/>
      <protection locked="0"/>
    </xf>
    <xf numFmtId="0" fontId="29" fillId="0" borderId="44" xfId="10" applyBorder="1" applyAlignment="1" applyProtection="1">
      <alignment horizontal="center" vertical="center" wrapText="1"/>
      <protection locked="0"/>
    </xf>
    <xf numFmtId="0" fontId="29" fillId="0" borderId="25" xfId="10" applyBorder="1" applyAlignment="1" applyProtection="1">
      <alignment horizontal="center" vertical="center" wrapText="1"/>
      <protection locked="0"/>
    </xf>
    <xf numFmtId="0" fontId="29" fillId="0" borderId="18" xfId="10" applyBorder="1" applyAlignment="1" applyProtection="1">
      <alignment horizontal="center" vertical="center" wrapText="1"/>
      <protection locked="0"/>
    </xf>
    <xf numFmtId="0" fontId="29" fillId="0" borderId="42" xfId="10" applyBorder="1" applyAlignment="1" applyProtection="1">
      <alignment horizontal="center" vertical="center" wrapText="1"/>
      <protection locked="0"/>
    </xf>
    <xf numFmtId="0" fontId="29" fillId="0" borderId="43" xfId="10" applyBorder="1" applyAlignment="1" applyProtection="1">
      <alignment horizontal="center" vertical="center" wrapText="1"/>
      <protection locked="0"/>
    </xf>
    <xf numFmtId="0" fontId="57" fillId="0" borderId="37" xfId="10" applyFont="1" applyBorder="1" applyAlignment="1">
      <alignment horizontal="center"/>
    </xf>
    <xf numFmtId="0" fontId="57" fillId="0" borderId="24" xfId="10" applyFont="1" applyBorder="1" applyAlignment="1">
      <alignment horizontal="center"/>
    </xf>
    <xf numFmtId="0" fontId="57" fillId="0" borderId="38" xfId="10" applyFont="1" applyBorder="1" applyAlignment="1">
      <alignment horizontal="center"/>
    </xf>
    <xf numFmtId="0" fontId="63" fillId="0" borderId="1" xfId="10" applyFont="1" applyBorder="1" applyAlignment="1">
      <alignment horizontal="left" vertical="center" wrapText="1"/>
    </xf>
    <xf numFmtId="0" fontId="29" fillId="0" borderId="21" xfId="10" applyBorder="1" applyAlignment="1">
      <alignment horizontal="center" vertical="center"/>
    </xf>
    <xf numFmtId="0" fontId="29" fillId="0" borderId="24" xfId="10" applyBorder="1" applyAlignment="1">
      <alignment horizontal="center" vertical="center"/>
    </xf>
    <xf numFmtId="0" fontId="29" fillId="0" borderId="22" xfId="10" applyBorder="1" applyAlignment="1">
      <alignment horizontal="center" vertical="center"/>
    </xf>
    <xf numFmtId="0" fontId="29" fillId="0" borderId="21" xfId="10" applyBorder="1" applyAlignment="1">
      <alignment horizontal="center"/>
    </xf>
    <xf numFmtId="0" fontId="29" fillId="0" borderId="24" xfId="10" applyBorder="1" applyAlignment="1">
      <alignment horizontal="center"/>
    </xf>
    <xf numFmtId="0" fontId="29" fillId="0" borderId="38" xfId="10" applyBorder="1" applyAlignment="1">
      <alignment horizontal="center"/>
    </xf>
    <xf numFmtId="0" fontId="29" fillId="11" borderId="0" xfId="10" applyFill="1" applyAlignment="1">
      <alignment horizontal="center"/>
    </xf>
    <xf numFmtId="14" fontId="29" fillId="11" borderId="0" xfId="10" applyNumberFormat="1" applyFill="1" applyAlignment="1">
      <alignment horizontal="center"/>
    </xf>
    <xf numFmtId="165" fontId="16" fillId="0" borderId="0" xfId="0" applyNumberFormat="1" applyFont="1" applyAlignment="1">
      <alignment horizontal="center"/>
    </xf>
    <xf numFmtId="165" fontId="43" fillId="0" borderId="23" xfId="0" applyNumberFormat="1" applyFont="1" applyBorder="1" applyAlignment="1">
      <alignment horizontal="center" vertical="center"/>
    </xf>
    <xf numFmtId="165" fontId="43" fillId="0" borderId="17" xfId="0" applyNumberFormat="1" applyFont="1" applyBorder="1" applyAlignment="1">
      <alignment horizontal="center" vertical="center"/>
    </xf>
    <xf numFmtId="165" fontId="43" fillId="0" borderId="44" xfId="0" applyNumberFormat="1" applyFont="1" applyBorder="1" applyAlignment="1">
      <alignment horizontal="center" vertical="center"/>
    </xf>
    <xf numFmtId="165" fontId="43" fillId="0" borderId="25" xfId="0" applyNumberFormat="1" applyFont="1" applyBorder="1" applyAlignment="1">
      <alignment horizontal="center" vertical="center"/>
    </xf>
    <xf numFmtId="165" fontId="43" fillId="0" borderId="0" xfId="0" applyNumberFormat="1" applyFont="1" applyAlignment="1">
      <alignment horizontal="center" vertical="center"/>
    </xf>
    <xf numFmtId="165" fontId="43" fillId="0" borderId="18" xfId="0" applyNumberFormat="1" applyFont="1" applyBorder="1" applyAlignment="1">
      <alignment horizontal="center" vertical="center"/>
    </xf>
    <xf numFmtId="165" fontId="43" fillId="0" borderId="42" xfId="0" applyNumberFormat="1" applyFont="1" applyBorder="1" applyAlignment="1">
      <alignment horizontal="center" vertical="center"/>
    </xf>
    <xf numFmtId="165" fontId="43" fillId="0" borderId="41" xfId="0" applyNumberFormat="1" applyFont="1" applyBorder="1" applyAlignment="1">
      <alignment horizontal="center" vertical="center"/>
    </xf>
    <xf numFmtId="165" fontId="43" fillId="0" borderId="43" xfId="0" applyNumberFormat="1" applyFont="1" applyBorder="1" applyAlignment="1">
      <alignment horizontal="center" vertical="center"/>
    </xf>
    <xf numFmtId="183" fontId="16" fillId="0" borderId="0" xfId="0" applyNumberFormat="1" applyFont="1" applyAlignment="1">
      <alignment horizontal="center"/>
    </xf>
    <xf numFmtId="0" fontId="52" fillId="0" borderId="0" xfId="0" applyFont="1" applyAlignment="1">
      <alignment horizontal="right"/>
    </xf>
    <xf numFmtId="0" fontId="128" fillId="0" borderId="26" xfId="0" applyFont="1" applyBorder="1" applyAlignment="1">
      <alignment horizontal="center" vertical="center" textRotation="255"/>
    </xf>
    <xf numFmtId="0" fontId="128" fillId="0" borderId="10" xfId="0" applyFont="1" applyBorder="1" applyAlignment="1">
      <alignment horizontal="center" vertical="center" textRotation="255"/>
    </xf>
    <xf numFmtId="0" fontId="12" fillId="0" borderId="26" xfId="0" applyFont="1" applyBorder="1" applyAlignment="1">
      <alignment horizontal="center"/>
    </xf>
    <xf numFmtId="0" fontId="12" fillId="0" borderId="10" xfId="0" applyFont="1" applyBorder="1" applyAlignment="1">
      <alignment horizontal="center"/>
    </xf>
    <xf numFmtId="0" fontId="16" fillId="0" borderId="0" xfId="0" applyFont="1" applyAlignment="1">
      <alignment horizontal="center"/>
    </xf>
    <xf numFmtId="0" fontId="1" fillId="0" borderId="0" xfId="0" applyFont="1" applyAlignment="1">
      <alignment horizontal="right"/>
    </xf>
    <xf numFmtId="180" fontId="16" fillId="0" borderId="0" xfId="0" applyNumberFormat="1" applyFont="1" applyAlignment="1">
      <alignment horizontal="center"/>
    </xf>
    <xf numFmtId="165" fontId="16" fillId="0" borderId="0" xfId="0" applyNumberFormat="1" applyFont="1" applyAlignment="1">
      <alignment horizontal="center" vertical="center"/>
    </xf>
    <xf numFmtId="0" fontId="142" fillId="0" borderId="0" xfId="0" applyFont="1" applyAlignment="1">
      <alignment horizontal="center" vertical="center"/>
    </xf>
    <xf numFmtId="165" fontId="24" fillId="0" borderId="23" xfId="0" applyNumberFormat="1" applyFont="1" applyBorder="1" applyAlignment="1">
      <alignment horizontal="center" vertical="center" wrapText="1"/>
    </xf>
    <xf numFmtId="165" fontId="24" fillId="0" borderId="17" xfId="0" applyNumberFormat="1" applyFont="1" applyBorder="1" applyAlignment="1">
      <alignment horizontal="center" vertical="center" wrapText="1"/>
    </xf>
    <xf numFmtId="165" fontId="24" fillId="0" borderId="44" xfId="0" applyNumberFormat="1" applyFont="1" applyBorder="1" applyAlignment="1">
      <alignment horizontal="center" vertical="center" wrapText="1"/>
    </xf>
    <xf numFmtId="165" fontId="24" fillId="0" borderId="25" xfId="0" applyNumberFormat="1" applyFont="1" applyBorder="1" applyAlignment="1">
      <alignment horizontal="center" vertical="center" wrapText="1"/>
    </xf>
    <xf numFmtId="165" fontId="24" fillId="0" borderId="0" xfId="0" applyNumberFormat="1" applyFont="1" applyAlignment="1">
      <alignment horizontal="center" vertical="center" wrapText="1"/>
    </xf>
    <xf numFmtId="165" fontId="24" fillId="0" borderId="18" xfId="0" applyNumberFormat="1" applyFont="1" applyBorder="1" applyAlignment="1">
      <alignment horizontal="center" vertical="center" wrapText="1"/>
    </xf>
    <xf numFmtId="165" fontId="24" fillId="0" borderId="42" xfId="0" applyNumberFormat="1" applyFont="1" applyBorder="1" applyAlignment="1">
      <alignment horizontal="center" vertical="center" wrapText="1"/>
    </xf>
    <xf numFmtId="165" fontId="24" fillId="0" borderId="41" xfId="0" applyNumberFormat="1" applyFont="1" applyBorder="1" applyAlignment="1">
      <alignment horizontal="center" vertical="center" wrapText="1"/>
    </xf>
    <xf numFmtId="165" fontId="24" fillId="0" borderId="43" xfId="0" applyNumberFormat="1" applyFont="1" applyBorder="1" applyAlignment="1">
      <alignment horizontal="center" vertical="center" wrapText="1"/>
    </xf>
    <xf numFmtId="0" fontId="27" fillId="12" borderId="21" xfId="2" applyFont="1" applyFill="1" applyBorder="1" applyAlignment="1">
      <alignment horizontal="left" vertical="center"/>
    </xf>
    <xf numFmtId="0" fontId="27" fillId="12" borderId="22" xfId="2" applyFont="1" applyFill="1" applyBorder="1" applyAlignment="1">
      <alignment horizontal="left" vertical="center"/>
    </xf>
    <xf numFmtId="0" fontId="28" fillId="12" borderId="24" xfId="2" applyFont="1" applyFill="1" applyBorder="1" applyAlignment="1">
      <alignment horizontal="left" vertical="center"/>
    </xf>
    <xf numFmtId="0" fontId="29" fillId="12" borderId="24" xfId="0" applyFont="1" applyFill="1" applyBorder="1"/>
    <xf numFmtId="0" fontId="29" fillId="12" borderId="22" xfId="0" applyFont="1" applyFill="1" applyBorder="1"/>
    <xf numFmtId="0" fontId="152" fillId="12" borderId="25" xfId="2" applyFont="1" applyFill="1" applyBorder="1" applyAlignment="1">
      <alignment horizontal="center" vertical="center"/>
    </xf>
    <xf numFmtId="0" fontId="152" fillId="12" borderId="0" xfId="2" applyFont="1" applyFill="1" applyAlignment="1">
      <alignment horizontal="center" vertical="center"/>
    </xf>
    <xf numFmtId="0" fontId="152" fillId="12" borderId="18" xfId="2" applyFont="1" applyFill="1" applyBorder="1" applyAlignment="1">
      <alignment horizontal="center" vertical="center"/>
    </xf>
    <xf numFmtId="49" fontId="27" fillId="12" borderId="23" xfId="2" applyNumberFormat="1" applyFont="1" applyFill="1" applyBorder="1" applyAlignment="1">
      <alignment horizontal="left" vertical="center"/>
    </xf>
    <xf numFmtId="49" fontId="27" fillId="12" borderId="44" xfId="2" applyNumberFormat="1" applyFont="1" applyFill="1" applyBorder="1" applyAlignment="1">
      <alignment horizontal="left" vertical="center"/>
    </xf>
    <xf numFmtId="49" fontId="27" fillId="12" borderId="42" xfId="2" applyNumberFormat="1" applyFont="1" applyFill="1" applyBorder="1" applyAlignment="1">
      <alignment horizontal="left" vertical="center"/>
    </xf>
    <xf numFmtId="49" fontId="27" fillId="12" borderId="43" xfId="2" applyNumberFormat="1" applyFont="1" applyFill="1" applyBorder="1" applyAlignment="1">
      <alignment horizontal="left" vertical="center"/>
    </xf>
    <xf numFmtId="4" fontId="27" fillId="2" borderId="21" xfId="2" applyNumberFormat="1" applyFont="1" applyFill="1" applyBorder="1" applyAlignment="1">
      <alignment horizontal="left" vertical="center"/>
    </xf>
    <xf numFmtId="0" fontId="27" fillId="2" borderId="22" xfId="2" applyFont="1" applyFill="1" applyBorder="1" applyAlignment="1">
      <alignment horizontal="left" vertical="center"/>
    </xf>
    <xf numFmtId="14" fontId="27" fillId="12" borderId="21" xfId="2" applyNumberFormat="1" applyFont="1" applyFill="1" applyBorder="1" applyAlignment="1">
      <alignment horizontal="center" vertical="center"/>
    </xf>
    <xf numFmtId="0" fontId="27" fillId="12" borderId="24" xfId="2" applyFont="1" applyFill="1" applyBorder="1" applyAlignment="1">
      <alignment horizontal="center" vertical="center"/>
    </xf>
    <xf numFmtId="0" fontId="27" fillId="12" borderId="22" xfId="2" applyFont="1" applyFill="1" applyBorder="1" applyAlignment="1">
      <alignment horizontal="center" vertical="center"/>
    </xf>
    <xf numFmtId="0" fontId="27" fillId="12" borderId="26" xfId="2" applyFont="1" applyFill="1" applyBorder="1" applyAlignment="1">
      <alignment horizontal="center" vertical="center" wrapText="1"/>
    </xf>
    <xf numFmtId="0" fontId="27" fillId="12" borderId="13" xfId="2" applyFont="1" applyFill="1" applyBorder="1" applyAlignment="1">
      <alignment horizontal="center" vertical="center" wrapText="1"/>
    </xf>
    <xf numFmtId="0" fontId="27" fillId="12" borderId="10" xfId="2" applyFont="1" applyFill="1" applyBorder="1" applyAlignment="1">
      <alignment horizontal="center" vertical="center" wrapText="1"/>
    </xf>
    <xf numFmtId="0" fontId="27" fillId="12" borderId="26" xfId="2" applyFont="1" applyFill="1" applyBorder="1" applyAlignment="1">
      <alignment horizontal="center" vertical="center"/>
    </xf>
    <xf numFmtId="0" fontId="27" fillId="12" borderId="13" xfId="2" applyFont="1" applyFill="1" applyBorder="1" applyAlignment="1">
      <alignment horizontal="center" vertical="center"/>
    </xf>
    <xf numFmtId="0" fontId="27" fillId="12" borderId="10" xfId="2" applyFont="1" applyFill="1" applyBorder="1" applyAlignment="1">
      <alignment horizontal="center" vertical="center"/>
    </xf>
    <xf numFmtId="0" fontId="27" fillId="12" borderId="1" xfId="2" applyFont="1" applyFill="1" applyBorder="1" applyAlignment="1">
      <alignment horizontal="center" vertical="center"/>
    </xf>
    <xf numFmtId="0" fontId="27" fillId="12" borderId="21" xfId="2" applyFont="1" applyFill="1" applyBorder="1" applyAlignment="1">
      <alignment horizontal="center" vertical="center"/>
    </xf>
    <xf numFmtId="0" fontId="27" fillId="12" borderId="1" xfId="2" applyFont="1" applyFill="1" applyBorder="1" applyAlignment="1">
      <alignment horizontal="center" vertical="center" wrapText="1"/>
    </xf>
    <xf numFmtId="4" fontId="30" fillId="12" borderId="21" xfId="2" applyNumberFormat="1" applyFont="1" applyFill="1" applyBorder="1" applyAlignment="1">
      <alignment horizontal="center" vertical="center"/>
    </xf>
    <xf numFmtId="0" fontId="30" fillId="12" borderId="24" xfId="2" applyFont="1" applyFill="1" applyBorder="1" applyAlignment="1">
      <alignment horizontal="center" vertical="center"/>
    </xf>
    <xf numFmtId="0" fontId="30" fillId="12" borderId="22" xfId="2" applyFont="1" applyFill="1" applyBorder="1" applyAlignment="1">
      <alignment horizontal="center" vertical="center"/>
    </xf>
    <xf numFmtId="4" fontId="30" fillId="11" borderId="26" xfId="2" applyNumberFormat="1" applyFont="1" applyFill="1" applyBorder="1" applyAlignment="1">
      <alignment horizontal="center" vertical="center"/>
    </xf>
    <xf numFmtId="0" fontId="30" fillId="11" borderId="10" xfId="2" applyFont="1" applyFill="1" applyBorder="1" applyAlignment="1">
      <alignment horizontal="center" vertical="center"/>
    </xf>
    <xf numFmtId="4" fontId="30" fillId="11" borderId="21" xfId="2" applyNumberFormat="1" applyFont="1" applyFill="1" applyBorder="1" applyAlignment="1">
      <alignment horizontal="center" vertical="center"/>
    </xf>
    <xf numFmtId="4" fontId="30" fillId="11" borderId="24" xfId="2" applyNumberFormat="1" applyFont="1" applyFill="1" applyBorder="1" applyAlignment="1">
      <alignment horizontal="center" vertical="center"/>
    </xf>
    <xf numFmtId="4" fontId="30" fillId="11" borderId="22" xfId="2" applyNumberFormat="1" applyFont="1" applyFill="1" applyBorder="1" applyAlignment="1">
      <alignment horizontal="center" vertical="center"/>
    </xf>
    <xf numFmtId="0" fontId="27" fillId="11" borderId="0" xfId="2" applyFont="1" applyFill="1" applyAlignment="1">
      <alignment horizontal="center" vertical="center" wrapText="1"/>
    </xf>
    <xf numFmtId="0" fontId="30" fillId="11" borderId="25" xfId="2" applyFont="1" applyFill="1" applyBorder="1" applyAlignment="1">
      <alignment horizontal="left" vertical="center" wrapText="1"/>
    </xf>
    <xf numFmtId="0" fontId="30" fillId="11" borderId="0" xfId="2" applyFont="1" applyFill="1" applyAlignment="1">
      <alignment horizontal="left" vertical="center" wrapText="1"/>
    </xf>
    <xf numFmtId="4" fontId="30" fillId="11" borderId="23" xfId="2" applyNumberFormat="1" applyFont="1" applyFill="1" applyBorder="1" applyAlignment="1">
      <alignment horizontal="center" vertical="center"/>
    </xf>
    <xf numFmtId="0" fontId="30" fillId="11" borderId="17" xfId="2" applyFont="1" applyFill="1" applyBorder="1" applyAlignment="1">
      <alignment horizontal="center" vertical="center"/>
    </xf>
    <xf numFmtId="0" fontId="30" fillId="11" borderId="44" xfId="2" applyFont="1" applyFill="1" applyBorder="1" applyAlignment="1">
      <alignment horizontal="center" vertical="center"/>
    </xf>
    <xf numFmtId="0" fontId="30" fillId="11" borderId="42" xfId="2" applyFont="1" applyFill="1" applyBorder="1" applyAlignment="1">
      <alignment horizontal="center" vertical="center"/>
    </xf>
    <xf numFmtId="0" fontId="30" fillId="11" borderId="41" xfId="2" applyFont="1" applyFill="1" applyBorder="1" applyAlignment="1">
      <alignment horizontal="center" vertical="center"/>
    </xf>
    <xf numFmtId="0" fontId="30" fillId="11" borderId="43" xfId="2" applyFont="1" applyFill="1" applyBorder="1" applyAlignment="1">
      <alignment horizontal="center" vertical="center"/>
    </xf>
    <xf numFmtId="14" fontId="30" fillId="11" borderId="0" xfId="2" applyNumberFormat="1" applyFont="1" applyFill="1" applyAlignment="1">
      <alignment horizontal="center" vertical="center"/>
    </xf>
    <xf numFmtId="0" fontId="30" fillId="11" borderId="0" xfId="2" applyFont="1" applyFill="1" applyAlignment="1">
      <alignment horizontal="center" vertical="center"/>
    </xf>
    <xf numFmtId="0" fontId="27" fillId="11" borderId="0" xfId="2" applyFont="1" applyFill="1" applyAlignment="1">
      <alignment horizontal="center" vertical="center"/>
    </xf>
    <xf numFmtId="4" fontId="30" fillId="11" borderId="17" xfId="2" applyNumberFormat="1" applyFont="1" applyFill="1" applyBorder="1" applyAlignment="1">
      <alignment horizontal="center" vertical="center"/>
    </xf>
    <xf numFmtId="4" fontId="30" fillId="11" borderId="44" xfId="2" applyNumberFormat="1" applyFont="1" applyFill="1" applyBorder="1" applyAlignment="1">
      <alignment horizontal="center" vertical="center"/>
    </xf>
    <xf numFmtId="4" fontId="30" fillId="11" borderId="26" xfId="2" quotePrefix="1" applyNumberFormat="1" applyFont="1" applyFill="1" applyBorder="1" applyAlignment="1">
      <alignment horizontal="center" vertical="center"/>
    </xf>
    <xf numFmtId="0" fontId="30" fillId="11" borderId="1" xfId="2" applyFont="1" applyFill="1" applyBorder="1" applyAlignment="1">
      <alignment horizontal="center" vertical="center"/>
    </xf>
    <xf numFmtId="4" fontId="27" fillId="11" borderId="26" xfId="2" applyNumberFormat="1" applyFont="1" applyFill="1" applyBorder="1" applyAlignment="1">
      <alignment horizontal="center" vertical="center"/>
    </xf>
    <xf numFmtId="0" fontId="27" fillId="11" borderId="10" xfId="2" applyFont="1" applyFill="1" applyBorder="1" applyAlignment="1">
      <alignment horizontal="center" vertical="center"/>
    </xf>
    <xf numFmtId="14" fontId="27" fillId="2" borderId="21" xfId="2" applyNumberFormat="1" applyFont="1" applyFill="1" applyBorder="1" applyAlignment="1">
      <alignment horizontal="center" vertical="center"/>
    </xf>
    <xf numFmtId="0" fontId="27" fillId="2" borderId="24" xfId="2" applyFont="1" applyFill="1" applyBorder="1" applyAlignment="1">
      <alignment horizontal="center" vertical="center"/>
    </xf>
    <xf numFmtId="0" fontId="27" fillId="2" borderId="22" xfId="2" applyFont="1" applyFill="1" applyBorder="1" applyAlignment="1">
      <alignment horizontal="center" vertical="center"/>
    </xf>
    <xf numFmtId="0" fontId="27" fillId="2" borderId="21" xfId="2" applyFont="1" applyFill="1" applyBorder="1" applyAlignment="1">
      <alignment horizontal="left" vertical="center"/>
    </xf>
    <xf numFmtId="0" fontId="28" fillId="2" borderId="24" xfId="2" applyFont="1" applyFill="1" applyBorder="1" applyAlignment="1">
      <alignment horizontal="left" vertical="center"/>
    </xf>
    <xf numFmtId="0" fontId="29" fillId="2" borderId="24" xfId="0" applyFont="1" applyFill="1" applyBorder="1"/>
    <xf numFmtId="0" fontId="29" fillId="2" borderId="22" xfId="0" applyFont="1" applyFill="1" applyBorder="1"/>
    <xf numFmtId="0" fontId="27" fillId="11" borderId="21" xfId="2" applyFont="1" applyFill="1" applyBorder="1" applyAlignment="1">
      <alignment horizontal="left" vertical="center"/>
    </xf>
    <xf numFmtId="0" fontId="27" fillId="11" borderId="22" xfId="2" applyFont="1" applyFill="1" applyBorder="1" applyAlignment="1">
      <alignment horizontal="left" vertical="center"/>
    </xf>
    <xf numFmtId="0" fontId="152" fillId="11" borderId="25" xfId="2" applyFont="1" applyFill="1" applyBorder="1" applyAlignment="1">
      <alignment horizontal="center" vertical="center"/>
    </xf>
    <xf numFmtId="0" fontId="152" fillId="11" borderId="0" xfId="2" applyFont="1" applyFill="1" applyAlignment="1">
      <alignment horizontal="center" vertical="center"/>
    </xf>
    <xf numFmtId="0" fontId="152" fillId="11" borderId="18" xfId="2" applyFont="1" applyFill="1" applyBorder="1" applyAlignment="1">
      <alignment horizontal="center" vertical="center"/>
    </xf>
    <xf numFmtId="49" fontId="27" fillId="2" borderId="23" xfId="2" applyNumberFormat="1" applyFont="1" applyFill="1" applyBorder="1" applyAlignment="1">
      <alignment horizontal="left" vertical="center"/>
    </xf>
    <xf numFmtId="49" fontId="27" fillId="2" borderId="44" xfId="2" applyNumberFormat="1" applyFont="1" applyFill="1" applyBorder="1" applyAlignment="1">
      <alignment horizontal="left" vertical="center"/>
    </xf>
    <xf numFmtId="49" fontId="27" fillId="2" borderId="42" xfId="2" applyNumberFormat="1" applyFont="1" applyFill="1" applyBorder="1" applyAlignment="1">
      <alignment horizontal="left" vertical="center"/>
    </xf>
    <xf numFmtId="49" fontId="27" fillId="2" borderId="43" xfId="2" applyNumberFormat="1" applyFont="1" applyFill="1" applyBorder="1" applyAlignment="1">
      <alignment horizontal="left" vertical="center"/>
    </xf>
    <xf numFmtId="0" fontId="30" fillId="11" borderId="24" xfId="2" applyFont="1" applyFill="1" applyBorder="1" applyAlignment="1">
      <alignment horizontal="center" vertical="center"/>
    </xf>
    <xf numFmtId="0" fontId="30" fillId="11" borderId="22" xfId="2" applyFont="1" applyFill="1" applyBorder="1" applyAlignment="1">
      <alignment horizontal="center" vertical="center"/>
    </xf>
    <xf numFmtId="0" fontId="27" fillId="11" borderId="26" xfId="2" applyFont="1" applyFill="1" applyBorder="1" applyAlignment="1">
      <alignment horizontal="center" vertical="center" wrapText="1"/>
    </xf>
    <xf numFmtId="0" fontId="27" fillId="11" borderId="13" xfId="2" applyFont="1" applyFill="1" applyBorder="1" applyAlignment="1">
      <alignment horizontal="center" vertical="center" wrapText="1"/>
    </xf>
    <xf numFmtId="0" fontId="27" fillId="11" borderId="10" xfId="2" applyFont="1" applyFill="1" applyBorder="1" applyAlignment="1">
      <alignment horizontal="center" vertical="center" wrapText="1"/>
    </xf>
    <xf numFmtId="0" fontId="27" fillId="11" borderId="26" xfId="2" applyFont="1" applyFill="1" applyBorder="1" applyAlignment="1">
      <alignment horizontal="center" vertical="center"/>
    </xf>
    <xf numFmtId="0" fontId="27" fillId="11" borderId="13" xfId="2" applyFont="1" applyFill="1" applyBorder="1" applyAlignment="1">
      <alignment horizontal="center" vertical="center"/>
    </xf>
    <xf numFmtId="0" fontId="27" fillId="11" borderId="1" xfId="2" applyFont="1" applyFill="1" applyBorder="1" applyAlignment="1">
      <alignment horizontal="center" vertical="center"/>
    </xf>
    <xf numFmtId="0" fontId="27" fillId="11" borderId="1" xfId="2" applyFont="1" applyFill="1" applyBorder="1" applyAlignment="1">
      <alignment horizontal="center" vertical="center" wrapText="1"/>
    </xf>
    <xf numFmtId="0" fontId="27" fillId="11" borderId="21" xfId="2" applyFont="1" applyFill="1" applyBorder="1" applyAlignment="1">
      <alignment horizontal="center" vertical="center"/>
    </xf>
    <xf numFmtId="4" fontId="38" fillId="0" borderId="21" xfId="1" applyNumberFormat="1" applyFont="1" applyFill="1" applyBorder="1" applyAlignment="1">
      <alignment horizontal="left" vertical="center"/>
    </xf>
    <xf numFmtId="0" fontId="0" fillId="0" borderId="22" xfId="0" applyBorder="1" applyAlignment="1">
      <alignment horizontal="left" vertical="center"/>
    </xf>
    <xf numFmtId="49" fontId="40" fillId="30" borderId="21" xfId="0" applyNumberFormat="1" applyFont="1" applyFill="1" applyBorder="1" applyAlignment="1">
      <alignment horizontal="left" vertical="center"/>
    </xf>
    <xf numFmtId="49" fontId="40" fillId="30" borderId="22" xfId="0" applyNumberFormat="1" applyFont="1" applyFill="1" applyBorder="1" applyAlignment="1">
      <alignment horizontal="left" vertical="center"/>
    </xf>
    <xf numFmtId="4" fontId="38" fillId="0" borderId="26" xfId="0" applyNumberFormat="1" applyFont="1" applyBorder="1" applyAlignment="1">
      <alignment horizontal="center" vertical="center"/>
    </xf>
    <xf numFmtId="0" fontId="0" fillId="0" borderId="10" xfId="0" applyBorder="1" applyAlignment="1">
      <alignment horizontal="center" vertical="center"/>
    </xf>
    <xf numFmtId="0" fontId="0" fillId="0" borderId="21" xfId="0" applyBorder="1" applyAlignment="1">
      <alignment horizontal="right" vertical="center"/>
    </xf>
    <xf numFmtId="0" fontId="0" fillId="0" borderId="22" xfId="0" applyBorder="1" applyAlignment="1">
      <alignment horizontal="right" vertical="center"/>
    </xf>
    <xf numFmtId="171" fontId="38" fillId="0" borderId="26" xfId="0" applyNumberFormat="1" applyFont="1" applyBorder="1" applyAlignment="1">
      <alignment horizontal="center" vertical="center"/>
    </xf>
    <xf numFmtId="0" fontId="39" fillId="0" borderId="33" xfId="0" applyFont="1" applyBorder="1" applyAlignment="1">
      <alignment horizontal="center" vertical="center"/>
    </xf>
    <xf numFmtId="0" fontId="39" fillId="0" borderId="34" xfId="0" applyFont="1" applyBorder="1" applyAlignment="1">
      <alignment horizontal="center" vertical="center"/>
    </xf>
    <xf numFmtId="0" fontId="39" fillId="0" borderId="47" xfId="0" applyFont="1" applyBorder="1" applyAlignment="1">
      <alignment horizontal="center" vertical="center"/>
    </xf>
    <xf numFmtId="0" fontId="39" fillId="0" borderId="25" xfId="0" applyFont="1" applyBorder="1" applyAlignment="1">
      <alignment horizontal="center" vertical="center"/>
    </xf>
    <xf numFmtId="0" fontId="39" fillId="0" borderId="0" xfId="0" applyFont="1" applyAlignment="1">
      <alignment horizontal="center" vertical="center"/>
    </xf>
    <xf numFmtId="0" fontId="39" fillId="0" borderId="18" xfId="0" applyFont="1" applyBorder="1" applyAlignment="1">
      <alignment horizontal="center" vertical="center"/>
    </xf>
    <xf numFmtId="0" fontId="39" fillId="0" borderId="42" xfId="0" applyFont="1" applyBorder="1" applyAlignment="1">
      <alignment horizontal="center" vertical="center"/>
    </xf>
    <xf numFmtId="0" fontId="39" fillId="0" borderId="41" xfId="0" applyFont="1" applyBorder="1" applyAlignment="1">
      <alignment horizontal="center" vertical="center"/>
    </xf>
    <xf numFmtId="0" fontId="39" fillId="0" borderId="43" xfId="0" applyFont="1" applyBorder="1" applyAlignment="1">
      <alignment horizontal="center" vertical="center"/>
    </xf>
    <xf numFmtId="4" fontId="38" fillId="0" borderId="32" xfId="1" applyNumberFormat="1" applyFont="1" applyFill="1" applyBorder="1" applyAlignment="1">
      <alignment horizontal="left" vertical="center"/>
    </xf>
    <xf numFmtId="0" fontId="0" fillId="0" borderId="31" xfId="0" applyBorder="1" applyAlignment="1">
      <alignment horizontal="left" vertical="center"/>
    </xf>
    <xf numFmtId="49" fontId="38" fillId="30" borderId="32" xfId="0" applyNumberFormat="1" applyFont="1" applyFill="1" applyBorder="1" applyAlignment="1">
      <alignment horizontal="left" vertical="center"/>
    </xf>
    <xf numFmtId="49" fontId="38" fillId="30" borderId="31" xfId="0" applyNumberFormat="1" applyFont="1" applyFill="1" applyBorder="1" applyAlignment="1">
      <alignment horizontal="left" vertical="center"/>
    </xf>
    <xf numFmtId="2" fontId="38" fillId="0" borderId="23" xfId="1" applyNumberFormat="1" applyFont="1" applyFill="1" applyBorder="1" applyAlignment="1">
      <alignment horizontal="left" vertical="center"/>
    </xf>
    <xf numFmtId="2" fontId="0" fillId="0" borderId="44" xfId="0" applyNumberFormat="1" applyBorder="1" applyAlignment="1">
      <alignment horizontal="left" vertical="center"/>
    </xf>
    <xf numFmtId="2" fontId="0" fillId="0" borderId="42" xfId="0" applyNumberFormat="1" applyBorder="1" applyAlignment="1">
      <alignment horizontal="left" vertical="center"/>
    </xf>
    <xf numFmtId="2" fontId="0" fillId="0" borderId="43" xfId="0" applyNumberFormat="1" applyBorder="1" applyAlignment="1">
      <alignment horizontal="left" vertical="center"/>
    </xf>
    <xf numFmtId="0" fontId="38" fillId="0" borderId="26" xfId="0" applyFont="1" applyBorder="1" applyAlignment="1">
      <alignment vertical="center"/>
    </xf>
    <xf numFmtId="0" fontId="0" fillId="0" borderId="13" xfId="0" applyBorder="1" applyAlignment="1">
      <alignment vertical="center"/>
    </xf>
    <xf numFmtId="0" fontId="0" fillId="0" borderId="10" xfId="0" applyBorder="1" applyAlignment="1">
      <alignment vertical="center"/>
    </xf>
    <xf numFmtId="4" fontId="0" fillId="0" borderId="10" xfId="0" applyNumberFormat="1" applyBorder="1" applyAlignment="1">
      <alignment horizontal="center" vertical="center"/>
    </xf>
    <xf numFmtId="4" fontId="38" fillId="0" borderId="23" xfId="0" applyNumberFormat="1" applyFont="1" applyBorder="1" applyAlignment="1">
      <alignment horizontal="center" vertical="center"/>
    </xf>
    <xf numFmtId="4" fontId="0" fillId="0" borderId="44" xfId="0" applyNumberFormat="1" applyBorder="1" applyAlignment="1">
      <alignment horizontal="center" vertical="center"/>
    </xf>
    <xf numFmtId="4" fontId="0" fillId="0" borderId="42" xfId="0" applyNumberFormat="1" applyBorder="1" applyAlignment="1">
      <alignment horizontal="center" vertical="center"/>
    </xf>
    <xf numFmtId="4" fontId="0" fillId="0" borderId="43" xfId="0" applyNumberFormat="1" applyBorder="1" applyAlignment="1">
      <alignment horizontal="center" vertical="center"/>
    </xf>
    <xf numFmtId="4" fontId="0" fillId="0" borderId="21" xfId="0" applyNumberFormat="1" applyBorder="1" applyAlignment="1">
      <alignment horizontal="center" vertical="center"/>
    </xf>
    <xf numFmtId="4" fontId="0" fillId="0" borderId="22" xfId="0" applyNumberFormat="1" applyBorder="1" applyAlignment="1">
      <alignment horizontal="center" vertical="center"/>
    </xf>
    <xf numFmtId="0" fontId="38" fillId="0" borderId="26" xfId="0" applyFont="1" applyBorder="1" applyAlignment="1">
      <alignment horizontal="left" vertical="center"/>
    </xf>
    <xf numFmtId="0" fontId="0" fillId="0" borderId="13" xfId="0" applyBorder="1" applyAlignment="1">
      <alignment horizontal="left" vertical="center"/>
    </xf>
    <xf numFmtId="4" fontId="38" fillId="0" borderId="26" xfId="0" applyNumberFormat="1" applyFont="1" applyBorder="1" applyAlignment="1">
      <alignment vertical="center"/>
    </xf>
    <xf numFmtId="4" fontId="0" fillId="0" borderId="10" xfId="0" applyNumberFormat="1" applyBorder="1" applyAlignment="1">
      <alignment vertical="center"/>
    </xf>
    <xf numFmtId="4" fontId="38" fillId="0" borderId="26" xfId="1" applyNumberFormat="1" applyFont="1" applyFill="1" applyBorder="1" applyAlignment="1">
      <alignment horizontal="center" vertical="center" wrapText="1"/>
    </xf>
    <xf numFmtId="4" fontId="0" fillId="0" borderId="10" xfId="0" applyNumberFormat="1" applyBorder="1" applyAlignment="1">
      <alignment horizontal="center" vertical="center" wrapText="1"/>
    </xf>
    <xf numFmtId="0" fontId="105" fillId="0" borderId="25" xfId="0" applyFont="1" applyBorder="1" applyAlignment="1">
      <alignment horizontal="right" vertical="center" wrapText="1"/>
    </xf>
    <xf numFmtId="0" fontId="105" fillId="0" borderId="0" xfId="0" applyFont="1" applyAlignment="1">
      <alignment horizontal="right" vertical="center" wrapText="1"/>
    </xf>
    <xf numFmtId="14" fontId="0" fillId="0" borderId="0" xfId="0" applyNumberFormat="1" applyAlignment="1">
      <alignment horizontal="center" vertical="top"/>
    </xf>
    <xf numFmtId="0" fontId="105" fillId="0" borderId="0" xfId="0" applyFont="1" applyAlignment="1">
      <alignment horizontal="left" vertical="center" wrapText="1"/>
    </xf>
    <xf numFmtId="0" fontId="105" fillId="0" borderId="18" xfId="0" applyFont="1" applyBorder="1" applyAlignment="1">
      <alignment horizontal="left" vertical="center" wrapText="1"/>
    </xf>
    <xf numFmtId="183" fontId="29" fillId="0" borderId="0" xfId="5" applyNumberFormat="1" applyAlignment="1">
      <alignment horizontal="center"/>
    </xf>
    <xf numFmtId="184" fontId="29" fillId="0" borderId="1" xfId="5" applyNumberFormat="1" applyBorder="1" applyAlignment="1">
      <alignment horizontal="center" vertical="center"/>
    </xf>
    <xf numFmtId="184" fontId="29" fillId="0" borderId="93" xfId="5" applyNumberFormat="1" applyBorder="1" applyAlignment="1">
      <alignment horizontal="center" vertical="center"/>
    </xf>
    <xf numFmtId="0" fontId="29" fillId="0" borderId="85" xfId="5" applyBorder="1" applyAlignment="1">
      <alignment horizontal="center"/>
    </xf>
    <xf numFmtId="0" fontId="29" fillId="0" borderId="26" xfId="5" applyBorder="1" applyAlignment="1">
      <alignment horizontal="center" vertical="center" wrapText="1"/>
    </xf>
    <xf numFmtId="0" fontId="29" fillId="0" borderId="13" xfId="5" applyBorder="1" applyAlignment="1">
      <alignment horizontal="center" vertical="center" wrapText="1"/>
    </xf>
    <xf numFmtId="0" fontId="29" fillId="0" borderId="10" xfId="5" applyBorder="1" applyAlignment="1">
      <alignment horizontal="center" vertical="center" wrapText="1"/>
    </xf>
    <xf numFmtId="0" fontId="29" fillId="0" borderId="26" xfId="5" applyBorder="1" applyAlignment="1">
      <alignment horizontal="center" wrapText="1"/>
    </xf>
    <xf numFmtId="0" fontId="29" fillId="0" borderId="13" xfId="5" applyBorder="1" applyAlignment="1">
      <alignment horizontal="center" wrapText="1"/>
    </xf>
    <xf numFmtId="0" fontId="29" fillId="0" borderId="26" xfId="5" applyBorder="1" applyAlignment="1">
      <alignment horizontal="center" vertical="center"/>
    </xf>
    <xf numFmtId="0" fontId="29" fillId="0" borderId="10" xfId="5" applyBorder="1" applyAlignment="1">
      <alignment horizontal="center" vertical="center"/>
    </xf>
    <xf numFmtId="0" fontId="29" fillId="0" borderId="95" xfId="5" applyBorder="1" applyAlignment="1">
      <alignment horizontal="center" vertical="center" wrapText="1"/>
    </xf>
    <xf numFmtId="0" fontId="29" fillId="0" borderId="96" xfId="5" applyBorder="1" applyAlignment="1">
      <alignment horizontal="center" vertical="center" wrapText="1"/>
    </xf>
    <xf numFmtId="0" fontId="70" fillId="0" borderId="211" xfId="5" applyFont="1" applyBorder="1" applyAlignment="1">
      <alignment horizontal="center"/>
    </xf>
    <xf numFmtId="0" fontId="70" fillId="0" borderId="212" xfId="5" applyFont="1" applyBorder="1" applyAlignment="1">
      <alignment horizontal="center"/>
    </xf>
    <xf numFmtId="0" fontId="70" fillId="0" borderId="213" xfId="5" applyFont="1" applyBorder="1" applyAlignment="1">
      <alignment horizontal="center"/>
    </xf>
    <xf numFmtId="0" fontId="29" fillId="0" borderId="80" xfId="5" applyBorder="1" applyAlignment="1">
      <alignment horizontal="right"/>
    </xf>
    <xf numFmtId="0" fontId="29" fillId="0" borderId="0" xfId="5" applyAlignment="1">
      <alignment horizontal="right"/>
    </xf>
    <xf numFmtId="2" fontId="29" fillId="0" borderId="107" xfId="5" applyNumberFormat="1" applyBorder="1" applyAlignment="1">
      <alignment horizontal="right"/>
    </xf>
    <xf numFmtId="2" fontId="29" fillId="0" borderId="24" xfId="5" applyNumberFormat="1" applyBorder="1" applyAlignment="1">
      <alignment horizontal="right"/>
    </xf>
    <xf numFmtId="2" fontId="29" fillId="0" borderId="22" xfId="5" applyNumberFormat="1" applyBorder="1" applyAlignment="1">
      <alignment horizontal="right"/>
    </xf>
    <xf numFmtId="2" fontId="29" fillId="0" borderId="1" xfId="5" applyNumberFormat="1" applyBorder="1"/>
    <xf numFmtId="2" fontId="29" fillId="0" borderId="93" xfId="5" applyNumberFormat="1" applyBorder="1"/>
    <xf numFmtId="0" fontId="29" fillId="0" borderId="23" xfId="5" applyBorder="1" applyAlignment="1">
      <alignment horizontal="center" vertical="center"/>
    </xf>
    <xf numFmtId="0" fontId="29" fillId="0" borderId="17" xfId="5" applyBorder="1" applyAlignment="1">
      <alignment horizontal="center" vertical="center"/>
    </xf>
    <xf numFmtId="0" fontId="29" fillId="0" borderId="105" xfId="5" applyBorder="1" applyAlignment="1">
      <alignment horizontal="center" vertical="center"/>
    </xf>
    <xf numFmtId="0" fontId="29" fillId="0" borderId="42" xfId="5" applyBorder="1" applyAlignment="1">
      <alignment horizontal="center" vertical="center"/>
    </xf>
    <xf numFmtId="0" fontId="29" fillId="0" borderId="41" xfId="5" applyBorder="1" applyAlignment="1">
      <alignment horizontal="center" vertical="center"/>
    </xf>
    <xf numFmtId="0" fontId="29" fillId="0" borderId="104" xfId="5" applyBorder="1" applyAlignment="1">
      <alignment horizontal="center" vertical="center"/>
    </xf>
    <xf numFmtId="0" fontId="29" fillId="0" borderId="59" xfId="5" applyBorder="1" applyAlignment="1">
      <alignment horizontal="center" vertical="center" wrapText="1"/>
    </xf>
    <xf numFmtId="0" fontId="29" fillId="0" borderId="102" xfId="5" applyBorder="1" applyAlignment="1">
      <alignment horizontal="center" vertical="center" wrapText="1"/>
    </xf>
    <xf numFmtId="0" fontId="29" fillId="0" borderId="106" xfId="5" applyBorder="1" applyAlignment="1">
      <alignment horizontal="center" vertical="center" wrapText="1"/>
    </xf>
    <xf numFmtId="0" fontId="29" fillId="0" borderId="61" xfId="5" applyBorder="1" applyAlignment="1">
      <alignment horizontal="center" vertical="center" wrapText="1"/>
    </xf>
    <xf numFmtId="0" fontId="29" fillId="0" borderId="99" xfId="5" applyBorder="1" applyAlignment="1">
      <alignment horizontal="center"/>
    </xf>
    <xf numFmtId="0" fontId="29" fillId="0" borderId="100" xfId="5" applyBorder="1" applyAlignment="1">
      <alignment horizontal="center"/>
    </xf>
    <xf numFmtId="0" fontId="29" fillId="0" borderId="60" xfId="5" applyBorder="1" applyAlignment="1">
      <alignment horizontal="center"/>
    </xf>
    <xf numFmtId="0" fontId="29" fillId="0" borderId="42" xfId="5" applyBorder="1" applyAlignment="1">
      <alignment horizontal="center"/>
    </xf>
    <xf numFmtId="0" fontId="29" fillId="0" borderId="41" xfId="5" applyBorder="1" applyAlignment="1">
      <alignment horizontal="center"/>
    </xf>
    <xf numFmtId="0" fontId="29" fillId="0" borderId="43" xfId="5" applyBorder="1" applyAlignment="1">
      <alignment horizontal="center"/>
    </xf>
    <xf numFmtId="0" fontId="29" fillId="0" borderId="99" xfId="5" applyBorder="1" applyAlignment="1">
      <alignment horizontal="center" wrapText="1"/>
    </xf>
    <xf numFmtId="0" fontId="29" fillId="0" borderId="100" xfId="5" applyBorder="1" applyAlignment="1">
      <alignment horizontal="center" wrapText="1"/>
    </xf>
    <xf numFmtId="0" fontId="29" fillId="0" borderId="101" xfId="5" applyBorder="1" applyAlignment="1">
      <alignment horizontal="center" wrapText="1"/>
    </xf>
    <xf numFmtId="0" fontId="29" fillId="0" borderId="25" xfId="5" applyBorder="1" applyAlignment="1">
      <alignment horizontal="center" wrapText="1"/>
    </xf>
    <xf numFmtId="0" fontId="29" fillId="0" borderId="0" xfId="5" applyAlignment="1">
      <alignment horizontal="center" wrapText="1"/>
    </xf>
    <xf numFmtId="0" fontId="29" fillId="0" borderId="103" xfId="5" applyBorder="1" applyAlignment="1">
      <alignment horizontal="center" wrapText="1"/>
    </xf>
    <xf numFmtId="0" fontId="29" fillId="0" borderId="42" xfId="5" applyBorder="1" applyAlignment="1">
      <alignment horizontal="center" wrapText="1"/>
    </xf>
    <xf numFmtId="0" fontId="29" fillId="0" borderId="41" xfId="5" applyBorder="1" applyAlignment="1">
      <alignment horizontal="center" wrapText="1"/>
    </xf>
    <xf numFmtId="0" fontId="29" fillId="0" borderId="104" xfId="5" applyBorder="1" applyAlignment="1">
      <alignment horizontal="center" wrapText="1"/>
    </xf>
    <xf numFmtId="0" fontId="154" fillId="0" borderId="0" xfId="12" applyAlignment="1">
      <alignment horizontal="center"/>
    </xf>
    <xf numFmtId="0" fontId="154" fillId="0" borderId="1" xfId="12" applyBorder="1" applyAlignment="1">
      <alignment horizontal="center"/>
    </xf>
    <xf numFmtId="0" fontId="154" fillId="0" borderId="1" xfId="12" applyBorder="1" applyAlignment="1">
      <alignment horizontal="center" vertical="center"/>
    </xf>
    <xf numFmtId="0" fontId="154" fillId="0" borderId="0" xfId="12" applyAlignment="1">
      <alignment horizontal="center" vertical="center"/>
    </xf>
    <xf numFmtId="0" fontId="154" fillId="0" borderId="1" xfId="12" applyBorder="1" applyAlignment="1">
      <alignment horizontal="center" vertical="center" wrapText="1"/>
    </xf>
    <xf numFmtId="0" fontId="154" fillId="0" borderId="1" xfId="12" applyBorder="1" applyAlignment="1">
      <alignment horizontal="center" wrapText="1"/>
    </xf>
    <xf numFmtId="0" fontId="154" fillId="0" borderId="0" xfId="12" applyAlignment="1">
      <alignment horizontal="right" vertical="center"/>
    </xf>
    <xf numFmtId="0" fontId="154" fillId="0" borderId="26" xfId="12" applyBorder="1" applyAlignment="1">
      <alignment horizontal="left" vertical="center"/>
    </xf>
    <xf numFmtId="0" fontId="154" fillId="0" borderId="10" xfId="12" applyBorder="1" applyAlignment="1">
      <alignment horizontal="left" vertical="center"/>
    </xf>
    <xf numFmtId="0" fontId="154" fillId="2" borderId="26" xfId="12" applyFill="1" applyBorder="1" applyAlignment="1">
      <alignment horizontal="left" vertical="center"/>
    </xf>
    <xf numFmtId="0" fontId="154" fillId="2" borderId="10" xfId="12" applyFill="1" applyBorder="1" applyAlignment="1">
      <alignment horizontal="left" vertical="center"/>
    </xf>
    <xf numFmtId="0" fontId="155" fillId="0" borderId="1" xfId="12" applyFont="1" applyBorder="1" applyAlignment="1">
      <alignment horizontal="center" vertical="center" wrapText="1"/>
    </xf>
    <xf numFmtId="0" fontId="123" fillId="0" borderId="0" xfId="0" applyFont="1" applyAlignment="1">
      <alignment horizontal="righ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xf>
    <xf numFmtId="0" fontId="153" fillId="0" borderId="23" xfId="0" applyFont="1" applyBorder="1" applyAlignment="1">
      <alignment horizontal="center" vertical="center"/>
    </xf>
    <xf numFmtId="0" fontId="153" fillId="0" borderId="17" xfId="0" applyFont="1" applyBorder="1" applyAlignment="1">
      <alignment horizontal="center" vertical="center"/>
    </xf>
    <xf numFmtId="0" fontId="153" fillId="0" borderId="44" xfId="0" applyFont="1" applyBorder="1" applyAlignment="1">
      <alignment horizontal="center" vertical="center"/>
    </xf>
    <xf numFmtId="0" fontId="153" fillId="0" borderId="25" xfId="0" applyFont="1" applyBorder="1" applyAlignment="1">
      <alignment horizontal="center" vertical="center"/>
    </xf>
    <xf numFmtId="0" fontId="153" fillId="0" borderId="0" xfId="0" applyFont="1" applyAlignment="1">
      <alignment horizontal="center" vertical="center"/>
    </xf>
    <xf numFmtId="0" fontId="153" fillId="0" borderId="18" xfId="0" applyFont="1" applyBorder="1" applyAlignment="1">
      <alignment horizontal="center" vertical="center"/>
    </xf>
    <xf numFmtId="0" fontId="153" fillId="0" borderId="42" xfId="0" applyFont="1" applyBorder="1" applyAlignment="1">
      <alignment horizontal="center" vertical="center"/>
    </xf>
    <xf numFmtId="0" fontId="153" fillId="0" borderId="41" xfId="0" applyFont="1" applyBorder="1" applyAlignment="1">
      <alignment horizontal="center" vertical="center"/>
    </xf>
    <xf numFmtId="0" fontId="153" fillId="0" borderId="43" xfId="0" applyFont="1" applyBorder="1" applyAlignment="1">
      <alignment horizontal="center" vertical="center"/>
    </xf>
    <xf numFmtId="0" fontId="167" fillId="0" borderId="0" xfId="12" applyFont="1" applyAlignment="1">
      <alignment horizontal="center" vertical="center"/>
    </xf>
    <xf numFmtId="0" fontId="154" fillId="0" borderId="0" xfId="12" applyAlignment="1">
      <alignment horizontal="left" vertical="top" wrapText="1"/>
    </xf>
    <xf numFmtId="0" fontId="154" fillId="0" borderId="0" xfId="12" applyAlignment="1">
      <alignment horizontal="left"/>
    </xf>
    <xf numFmtId="14" fontId="154" fillId="0" borderId="0" xfId="12" applyNumberFormat="1" applyAlignment="1">
      <alignment horizontal="center"/>
    </xf>
    <xf numFmtId="0" fontId="123" fillId="0" borderId="0" xfId="12" applyFont="1" applyAlignment="1">
      <alignment horizontal="center" vertical="center"/>
    </xf>
    <xf numFmtId="0" fontId="154" fillId="0" borderId="1" xfId="12" applyBorder="1" applyAlignment="1">
      <alignment horizontal="left" vertical="center"/>
    </xf>
    <xf numFmtId="14" fontId="154" fillId="0" borderId="1" xfId="12" applyNumberFormat="1" applyBorder="1" applyAlignment="1">
      <alignment horizontal="left" vertical="center"/>
    </xf>
    <xf numFmtId="0" fontId="154" fillId="0" borderId="17" xfId="12" applyBorder="1" applyAlignment="1">
      <alignment horizontal="center" vertical="center"/>
    </xf>
    <xf numFmtId="0" fontId="154" fillId="0" borderId="0" xfId="12" applyAlignment="1">
      <alignment horizontal="center" vertical="top"/>
    </xf>
    <xf numFmtId="0" fontId="154" fillId="0" borderId="0" xfId="12" applyAlignment="1">
      <alignment horizontal="left" vertical="center" wrapText="1"/>
    </xf>
    <xf numFmtId="0" fontId="26" fillId="0" borderId="0" xfId="11" applyAlignment="1">
      <alignment horizontal="center"/>
    </xf>
    <xf numFmtId="0" fontId="26" fillId="11" borderId="21" xfId="11" applyFill="1" applyBorder="1" applyAlignment="1">
      <alignment vertical="center"/>
    </xf>
    <xf numFmtId="0" fontId="26" fillId="11" borderId="22" xfId="11" applyFill="1" applyBorder="1" applyAlignment="1">
      <alignment vertical="center"/>
    </xf>
    <xf numFmtId="0" fontId="67" fillId="0" borderId="21" xfId="11" applyFont="1" applyBorder="1" applyAlignment="1">
      <alignment horizontal="center" vertical="center" wrapText="1"/>
    </xf>
    <xf numFmtId="0" fontId="67" fillId="0" borderId="22" xfId="11" applyFont="1" applyBorder="1" applyAlignment="1">
      <alignment horizontal="center" vertical="center" wrapText="1"/>
    </xf>
    <xf numFmtId="0" fontId="26" fillId="0" borderId="0" xfId="11" applyAlignment="1">
      <alignment horizontal="center" vertical="center"/>
    </xf>
    <xf numFmtId="14" fontId="26" fillId="0" borderId="0" xfId="11" applyNumberFormat="1" applyAlignment="1">
      <alignment horizontal="center"/>
    </xf>
    <xf numFmtId="183" fontId="26" fillId="0" borderId="0" xfId="11" applyNumberFormat="1" applyAlignment="1">
      <alignment horizontal="center"/>
    </xf>
    <xf numFmtId="0" fontId="61" fillId="11" borderId="17" xfId="11" applyFont="1" applyFill="1" applyBorder="1" applyAlignment="1">
      <alignment horizontal="right" vertical="center"/>
    </xf>
    <xf numFmtId="0" fontId="61" fillId="11" borderId="44" xfId="11" applyFont="1" applyFill="1" applyBorder="1" applyAlignment="1">
      <alignment horizontal="right" vertical="center"/>
    </xf>
  </cellXfs>
  <cellStyles count="14">
    <cellStyle name="Normal" xfId="0" builtinId="0"/>
    <cellStyle name="Normal 2" xfId="3" xr:uid="{00000000-0005-0000-0000-000001000000}"/>
    <cellStyle name="Normal 2 2" xfId="10" xr:uid="{00000000-0005-0000-0000-000002000000}"/>
    <cellStyle name="Normal 3" xfId="4" xr:uid="{00000000-0005-0000-0000-000003000000}"/>
    <cellStyle name="Normal 4" xfId="5" xr:uid="{00000000-0005-0000-0000-000004000000}"/>
    <cellStyle name="Normal 5" xfId="7" xr:uid="{00000000-0005-0000-0000-000005000000}"/>
    <cellStyle name="Normal 6" xfId="11" xr:uid="{00000000-0005-0000-0000-000006000000}"/>
    <cellStyle name="Normal 7" xfId="12" xr:uid="{00000000-0005-0000-0000-000007000000}"/>
    <cellStyle name="Normal 8" xfId="13" xr:uid="{E54A851A-6A16-4C9F-B423-8CEB48C31269}"/>
    <cellStyle name="Normal_Kopyası Fark_2011_8" xfId="9" xr:uid="{00000000-0005-0000-0000-000008000000}"/>
    <cellStyle name="Normal_Yeni ücret örneği" xfId="2" xr:uid="{00000000-0005-0000-0000-000009000000}"/>
    <cellStyle name="Normal_YeniNakit" xfId="6" xr:uid="{00000000-0005-0000-0000-00000A000000}"/>
    <cellStyle name="Virgül" xfId="1" builtinId="3"/>
    <cellStyle name="Virgül 2" xfId="8" xr:uid="{00000000-0005-0000-0000-00000C000000}"/>
  </cellStyles>
  <dxfs count="3">
    <dxf>
      <font>
        <condense val="0"/>
        <extend val="0"/>
        <color indexed="10"/>
      </font>
      <fill>
        <patternFill>
          <bgColor indexed="13"/>
        </patternFill>
      </fill>
    </dxf>
    <dxf>
      <fill>
        <patternFill>
          <fgColor indexed="40"/>
          <bgColor indexed="40"/>
        </patternFill>
      </fill>
    </dxf>
    <dxf>
      <fill>
        <patternFill>
          <fgColor indexed="40"/>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externalLink" Target="externalLinks/externalLink9.xml"/><Relationship Id="rId50" Type="http://schemas.openxmlformats.org/officeDocument/2006/relationships/externalLink" Target="externalLinks/externalLink12.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externalLink" Target="externalLinks/externalLink7.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6.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externalLink" Target="externalLinks/externalLink10.xml"/><Relationship Id="rId8" Type="http://schemas.openxmlformats.org/officeDocument/2006/relationships/worksheet" Target="worksheets/sheet8.xml"/><Relationship Id="rId51" Type="http://schemas.openxmlformats.org/officeDocument/2006/relationships/externalLink" Target="externalLinks/externalLink1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8.xml"/><Relationship Id="rId20" Type="http://schemas.openxmlformats.org/officeDocument/2006/relationships/worksheet" Target="worksheets/sheet20.xml"/><Relationship Id="rId41" Type="http://schemas.openxmlformats.org/officeDocument/2006/relationships/externalLink" Target="externalLinks/externalLink3.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609600</xdr:colOff>
      <xdr:row>0</xdr:row>
      <xdr:rowOff>38100</xdr:rowOff>
    </xdr:from>
    <xdr:to>
      <xdr:col>11</xdr:col>
      <xdr:colOff>0</xdr:colOff>
      <xdr:row>0</xdr:row>
      <xdr:rowOff>1066800</xdr:rowOff>
    </xdr:to>
    <xdr:pic>
      <xdr:nvPicPr>
        <xdr:cNvPr id="2" name="Picture 2" descr="MEB">
          <a:extLst>
            <a:ext uri="{FF2B5EF4-FFF2-40B4-BE49-F238E27FC236}">
              <a16:creationId xmlns:a16="http://schemas.microsoft.com/office/drawing/2014/main" id="{A38726B9-A430-4C60-B913-5300A081CD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1420" y="38100"/>
          <a:ext cx="126492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68580</xdr:colOff>
      <xdr:row>0</xdr:row>
      <xdr:rowOff>53340</xdr:rowOff>
    </xdr:from>
    <xdr:to>
      <xdr:col>2</xdr:col>
      <xdr:colOff>160020</xdr:colOff>
      <xdr:row>0</xdr:row>
      <xdr:rowOff>1066800</xdr:rowOff>
    </xdr:to>
    <xdr:pic>
      <xdr:nvPicPr>
        <xdr:cNvPr id="3" name="Picture 4" descr="MEBlogo">
          <a:extLst>
            <a:ext uri="{FF2B5EF4-FFF2-40B4-BE49-F238E27FC236}">
              <a16:creationId xmlns:a16="http://schemas.microsoft.com/office/drawing/2014/main" id="{9D8CF511-8DB5-41C0-8EDF-7ECCA87AC2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 y="53340"/>
          <a:ext cx="1165860" cy="101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xdr:row>
      <xdr:rowOff>9525</xdr:rowOff>
    </xdr:from>
    <xdr:to>
      <xdr:col>12</xdr:col>
      <xdr:colOff>0</xdr:colOff>
      <xdr:row>1</xdr:row>
      <xdr:rowOff>457200</xdr:rowOff>
    </xdr:to>
    <xdr:sp macro="" textlink="">
      <xdr:nvSpPr>
        <xdr:cNvPr id="2" name="Text Box 124">
          <a:extLst>
            <a:ext uri="{FF2B5EF4-FFF2-40B4-BE49-F238E27FC236}">
              <a16:creationId xmlns:a16="http://schemas.microsoft.com/office/drawing/2014/main" id="{00000000-0008-0000-1200-000002000000}"/>
            </a:ext>
          </a:extLst>
        </xdr:cNvPr>
        <xdr:cNvSpPr txBox="1">
          <a:spLocks noChangeArrowheads="1"/>
        </xdr:cNvSpPr>
      </xdr:nvSpPr>
      <xdr:spPr bwMode="auto">
        <a:xfrm>
          <a:off x="4114800" y="209550"/>
          <a:ext cx="3590925" cy="447675"/>
        </a:xfrm>
        <a:prstGeom prst="rect">
          <a:avLst/>
        </a:prstGeom>
        <a:solidFill>
          <a:srgbClr val="FFFF00"/>
        </a:solid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0" anchor="ctr" upright="1"/>
        <a:lstStyle/>
        <a:p>
          <a:pPr algn="ctr" rtl="0">
            <a:defRPr sz="1000"/>
          </a:pPr>
          <a:r>
            <a:rPr lang="tr-TR" sz="1200" b="0" i="0" u="none" strike="noStrike" baseline="0">
              <a:solidFill>
                <a:srgbClr val="000000"/>
              </a:solidFill>
              <a:latin typeface="Arial"/>
              <a:cs typeface="Arial"/>
            </a:rPr>
            <a:t>İLGİLİ AYA AİT MAAŞ BORDRO VERİLERİ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2002%20MAYIS%20MAA&#350;I-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UHASEBE%20KAYITLARI/maa&#351;/SARIT%20%20K&#214;Y&#220;%20ARALIK%202005%2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muhasebat.gov.tr/Documents%20and%20Settings/Administrator/Local%20Settings/Temporary%20Internet%20Files/Content.IE5/VLJMCPFO/Son/DS&#304;MY%20Ekle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YEN&#304;%20D&#220;ZENLENEN\MAA&#350;%20-2015\SAKATLIK%20&#304;ND&#304;R&#304;M&#304;%20gvfarki_2012-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Belgelerim\Okul%20Belgelerim%20(18%20A&#287;ustos%202006)\1-Ekders%20&#199;izelgesi\Ekders%20Pr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VRAKLAR/GEREKL&#304;%20EVRAKLAR%202/B&#220;RO%20&#199;ALI&#350;MALAR/TAZM&#304;NAT%20&#199;ALI&#350;MA&#350;/K&#214;Y%20&#304;L&#199;E%20VE%204C%20B&#304;LG&#304;LER&#304;/15%20Ekim%20-14%20Kas&#305;m%20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YILMAZ/YILMAZDAN%20ALINANLAR/MAKBULE%20YAPACA&#286;IM%20&#304;&#350;LEMLER/TAZM&#304;NAT%20&#199;ALI&#350;MA&#350;/K&#214;Y%20&#304;L&#199;E%20VE%204C%20B&#304;LG&#304;LER&#304;/15%20Ekim%20-14%20Kas&#305;m%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MUHASEBE%20KAYITLARI\muhasebe%20YAPILMAYANLAR\K&#214;Y%20&#304;L&#199;E%20VE%204C%20B&#304;LG&#304;LER&#304;\15%20Ekim%20-14%20Kas&#305;m%20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6.06.2017%20belgeler/YEN&#304;%20Y&#220;KLENEN/MAA&#350;%20-2015/maa&#351;/EK%20G&#214;STERGE/SARIT%20%20K&#214;Y&#220;%20ARALIK%202005%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YILMAZ/YILMAZDAN%20ALINANLAR/MAKBULE%20YAPACA&#286;IM%20&#304;&#350;LEMLER/TAZM&#304;NAT%20&#199;ALI&#350;MA&#350;/SARIT%20%20K&#214;Y&#220;%20ARALIK%202005%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EVRAKLAR/GEREKL&#304;%20EVRAKLAR%202/B&#220;RO%20&#199;ALI&#350;MALAR/TAZM&#304;NAT%20&#199;ALI&#350;MA&#350;/SARIT%20%20K&#214;Y&#220;%20ARALIK%202005%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6.06.2017%20belgeler/YEN&#304;%20Y&#220;KLENEN/MAA&#350;%20-2015/maa&#351;/YAN%20&#214;DEME/SARIT%20%20K&#214;Y&#220;%20ARALIK%202005%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UHASEBE%20KAYITLARI\muhasebe%20YAPILMAYANLAR\SARIT%20%20K&#214;Y&#220;%20ARALIK%202005%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 BİL. (2)"/>
      <sheetName val="GÖST.TAB."/>
      <sheetName val="14 GÜN.FARK"/>
      <sheetName val="PERS. BİL."/>
      <sheetName val="TÜRK EĞt.SEN"/>
      <sheetName val="EĞİTİM SEN"/>
      <sheetName val="OYAK"/>
      <sheetName val="TAHAKKUK"/>
      <sheetName val="VERGİ İADE"/>
      <sheetName val="BORDRO"/>
      <sheetName val="TEK BORDRO"/>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AMİR"/>
      <sheetName val="İADE"/>
      <sheetName val="SENDİKA"/>
      <sheetName val="MAHSUP"/>
      <sheetName val="MAAŞ"/>
      <sheetName val="NAKİT"/>
      <sheetName val="MATRAH"/>
      <sheetName val="İCRA"/>
      <sheetName val="PER.BİL."/>
      <sheetName val="Sayfa1"/>
    </sheetNames>
    <sheetDataSet>
      <sheetData sheetId="0" refreshError="1"/>
      <sheetData sheetId="1" refreshError="1">
        <row r="39">
          <cell r="B39">
            <v>30</v>
          </cell>
        </row>
        <row r="40">
          <cell r="B40">
            <v>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
          <cell r="B2">
            <v>4.1599999999999998E-2</v>
          </cell>
        </row>
        <row r="19">
          <cell r="B19">
            <v>10</v>
          </cell>
        </row>
        <row r="20">
          <cell r="B20">
            <v>100</v>
          </cell>
        </row>
        <row r="22">
          <cell r="B22">
            <v>5</v>
          </cell>
        </row>
        <row r="23">
          <cell r="B23">
            <v>10000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şlık"/>
      <sheetName val="tahakkuk müzekkeresi_1"/>
      <sheetName val="SAİ_yeni_2"/>
      <sheetName val="Env_Bilanço Defteri_5"/>
      <sheetName val="5_1"/>
      <sheetName val="5_2"/>
      <sheetName val="5_3"/>
      <sheetName val="5_4"/>
      <sheetName val="5_5"/>
      <sheetName val="5_6"/>
      <sheetName val="5_7"/>
      <sheetName val="5_8"/>
      <sheetName val="5_9"/>
      <sheetName val="5_10"/>
      <sheetName val="5_11"/>
      <sheetName val="5_12"/>
      <sheetName val="Günlük Kasa Defteri_6"/>
      <sheetName val="vezne alındısı_7"/>
      <sheetName val="sayman mutemedi alındısı_8"/>
      <sheetName val="banka kredi alındısı_9"/>
      <sheetName val="mahsup alındısı_10"/>
      <sheetName val="menkul kıymetler alındısı_11"/>
      <sheetName val="teslimat müzekkeresi_1_12"/>
      <sheetName val="teslimat müzekkeresi_2_12"/>
      <sheetName val="gönderme emri_13"/>
      <sheetName val="Ayniyat Alındısı_yeni_14"/>
      <sheetName val="ambar stok cıkıs fısı_15"/>
      <sheetName val="Stok_HAr_Def_16"/>
      <sheetName val="DipKoçanı_yeni_17"/>
      <sheetName val="Duran_Var_18"/>
      <sheetName val="İhtiyaç Pusulası_19"/>
      <sheetName val="Maliyet Pusulası_20"/>
      <sheetName val="Sipariş Pusulası_21"/>
      <sheetName val="İmalat Def._22"/>
      <sheetName val="Aylık Mizan_23"/>
      <sheetName val="Döner Ser.Aylık Has.Bild._24"/>
      <sheetName val="Döner Ser.Yıllık Has.Bild._25"/>
      <sheetName val="kesin mizan_26"/>
      <sheetName val="faaliyet raporu_27"/>
      <sheetName val="faaliyet raporu II_27"/>
      <sheetName val="faaliyet raporuIII_27_1"/>
      <sheetName val="faaliyet raporuIII_27_2"/>
      <sheetName val="faaliyet raporuIII_27_3"/>
      <sheetName val="faaliyet raporuIII_27_4"/>
      <sheetName val="faaliyet raporu IV_27"/>
      <sheetName val="faaliyet raporu V_27"/>
      <sheetName val="faaliyet raporu VI_27"/>
      <sheetName val="Fon_Ak_Tab"/>
      <sheetName val="Nakit "/>
      <sheetName val="Say.İl.Cet_28"/>
      <sheetName val="kayıt bıldırımı_29"/>
      <sheetName val="döner ser.hesap kartı_30"/>
      <sheetName val="kadro defteri_31"/>
      <sheetName val="kadro ve aylık kartı_32"/>
      <sheetName val="dava defteri_33"/>
      <sheetName val="alındı kayıt defteri_34"/>
      <sheetName val="Arşiv Defteri_35"/>
      <sheetName val="Devir Cetveli_36"/>
      <sheetName val="Devir Cetveli_36_1"/>
      <sheetName val="Devir Cetveli_36_2"/>
      <sheetName val="Devir Cetveli_36_3"/>
      <sheetName val="Devir Cetveli_36_4"/>
      <sheetName val="Devir Cetveli_36_5"/>
      <sheetName val="Devir Cetveli_36_6"/>
      <sheetName val="Devir Cetveli_36_7"/>
      <sheetName val="Devir Cetveli_36_8"/>
      <sheetName val="Devir Cetveli_36_9"/>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LEKCE"/>
      <sheetName val="ANAKOD"/>
      <sheetName val="TALİMAT"/>
      <sheetName val="TETCET"/>
      <sheetName val="YASAL"/>
      <sheetName val="MENÜ"/>
      <sheetName val="AYLAR"/>
      <sheetName val="KATSAYI"/>
      <sheetName val="BİLGİLER"/>
      <sheetName val="LİSTE"/>
      <sheetName val="BORDRO"/>
      <sheetName val="BANKA"/>
      <sheetName val="NAKİT"/>
    </sheetNames>
    <sheetDataSet>
      <sheetData sheetId="0" refreshError="1"/>
      <sheetData sheetId="1" refreshError="1"/>
      <sheetData sheetId="2" refreshError="1"/>
      <sheetData sheetId="3" refreshError="1"/>
      <sheetData sheetId="4" refreshError="1"/>
      <sheetData sheetId="5" refreshError="1"/>
      <sheetData sheetId="6">
        <row r="1">
          <cell r="B1" t="str">
            <v>Ocak</v>
          </cell>
        </row>
        <row r="2">
          <cell r="B2" t="str">
            <v>Şubat</v>
          </cell>
        </row>
        <row r="3">
          <cell r="B3" t="str">
            <v>Mart</v>
          </cell>
        </row>
        <row r="4">
          <cell r="B4" t="str">
            <v>Nisan</v>
          </cell>
        </row>
        <row r="5">
          <cell r="B5" t="str">
            <v>Mayıs</v>
          </cell>
        </row>
        <row r="6">
          <cell r="B6" t="str">
            <v>Haziran</v>
          </cell>
        </row>
        <row r="7">
          <cell r="B7" t="str">
            <v>Temmuz</v>
          </cell>
        </row>
        <row r="8">
          <cell r="B8" t="str">
            <v>Ağustos</v>
          </cell>
        </row>
        <row r="9">
          <cell r="B9" t="str">
            <v>Eylül</v>
          </cell>
        </row>
        <row r="10">
          <cell r="B10" t="str">
            <v>Ekim</v>
          </cell>
        </row>
        <row r="11">
          <cell r="B11" t="str">
            <v>Kasım</v>
          </cell>
        </row>
        <row r="12">
          <cell r="B12" t="str">
            <v>Aralık</v>
          </cell>
        </row>
      </sheetData>
      <sheetData sheetId="7">
        <row r="2">
          <cell r="A2" t="str">
            <v>2009-1</v>
          </cell>
        </row>
        <row r="3">
          <cell r="A3" t="str">
            <v>2009-2</v>
          </cell>
        </row>
        <row r="4">
          <cell r="A4" t="str">
            <v>2009-3</v>
          </cell>
        </row>
        <row r="5">
          <cell r="A5" t="str">
            <v>2010-1</v>
          </cell>
        </row>
        <row r="6">
          <cell r="A6" t="str">
            <v>2010-2</v>
          </cell>
        </row>
        <row r="7">
          <cell r="A7" t="str">
            <v>2010-3</v>
          </cell>
        </row>
        <row r="8">
          <cell r="A8" t="str">
            <v>2011-1</v>
          </cell>
        </row>
        <row r="9">
          <cell r="A9" t="str">
            <v>2011-2</v>
          </cell>
        </row>
        <row r="10">
          <cell r="A10" t="str">
            <v>2011-3</v>
          </cell>
        </row>
        <row r="11">
          <cell r="A11" t="str">
            <v>2012-1</v>
          </cell>
        </row>
        <row r="12">
          <cell r="A12" t="str">
            <v>2012-2</v>
          </cell>
        </row>
        <row r="13">
          <cell r="A13" t="str">
            <v>2012-3</v>
          </cell>
        </row>
        <row r="14">
          <cell r="A14" t="str">
            <v>2013-1</v>
          </cell>
        </row>
        <row r="15">
          <cell r="A15" t="str">
            <v>2013-2</v>
          </cell>
        </row>
        <row r="16">
          <cell r="A16" t="str">
            <v>2013-3</v>
          </cell>
        </row>
      </sheetData>
      <sheetData sheetId="8" refreshError="1"/>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Çizelge"/>
      <sheetName val="Nakit"/>
      <sheetName val="Banka Listesi"/>
      <sheetName val="ÖğrtEvi"/>
      <sheetName val="Personel"/>
      <sheetName val="Takvim"/>
    </sheetNames>
    <sheetDataSet>
      <sheetData sheetId="0">
        <row r="2">
          <cell r="V2" t="str">
            <v>AĞUSTOS</v>
          </cell>
        </row>
        <row r="6">
          <cell r="T6" t="str">
            <v>Yasin Haşimoğlu İlköğretim Okulu</v>
          </cell>
        </row>
      </sheetData>
      <sheetData sheetId="1"/>
      <sheetData sheetId="2"/>
      <sheetData sheetId="3"/>
      <sheetData sheetId="4">
        <row r="7">
          <cell r="D7" t="str">
            <v>Nurullah Gürsoy</v>
          </cell>
          <cell r="E7" t="str">
            <v>Müdür</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
      <sheetName val="AMİR"/>
      <sheetName val="SÖZLEŞMELİ"/>
      <sheetName val="Sayfa2"/>
      <sheetName val="MATRAH"/>
      <sheetName val="FİŞ"/>
      <sheetName val="SÖZ.NAKİT"/>
      <sheetName val="EMEKLİ"/>
      <sheetName val="EMEK.NAK."/>
      <sheetName val="EMEKLİ BİL"/>
      <sheetName val="SÖZL.İADE"/>
      <sheetName val="PERSONEL BİLDİRİMİ"/>
      <sheetName val="puantaj 1 "/>
      <sheetName val="sendike çıktı"/>
      <sheetName val="SENDİKA"/>
      <sheetName val="İCRA"/>
      <sheetName val="Sayf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6">
          <cell r="B6">
            <v>0.15</v>
          </cell>
        </row>
        <row r="7">
          <cell r="B7">
            <v>0.05</v>
          </cell>
        </row>
        <row r="58">
          <cell r="C58">
            <v>333</v>
          </cell>
        </row>
        <row r="59">
          <cell r="C59">
            <v>66.599999999999994</v>
          </cell>
        </row>
        <row r="60">
          <cell r="C60">
            <v>49.95</v>
          </cell>
        </row>
        <row r="61">
          <cell r="C61">
            <v>33.299999999999997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
      <sheetName val="AMİR"/>
      <sheetName val="SÖZLEŞMELİ"/>
      <sheetName val="Sayfa2"/>
      <sheetName val="MATRAH"/>
      <sheetName val="FİŞ"/>
      <sheetName val="SÖZ.NAKİT"/>
      <sheetName val="EMEKLİ"/>
      <sheetName val="EMEK.NAK."/>
      <sheetName val="EMEKLİ BİL"/>
      <sheetName val="SÖZL.İADE"/>
      <sheetName val="PERSONEL BİLDİRİMİ"/>
      <sheetName val="puantaj 1 "/>
      <sheetName val="sendike çıktı"/>
      <sheetName val="SENDİKA"/>
      <sheetName val="İCRA"/>
      <sheetName val="Sayf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6">
          <cell r="B6">
            <v>0.15</v>
          </cell>
        </row>
        <row r="7">
          <cell r="B7">
            <v>0.05</v>
          </cell>
        </row>
        <row r="58">
          <cell r="C58">
            <v>333</v>
          </cell>
        </row>
        <row r="59">
          <cell r="C59">
            <v>66.599999999999994</v>
          </cell>
        </row>
        <row r="60">
          <cell r="C60">
            <v>49.95</v>
          </cell>
        </row>
        <row r="61">
          <cell r="C61">
            <v>33.299999999999997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
      <sheetName val="AMİR"/>
      <sheetName val="SÖZLEŞMELİ"/>
      <sheetName val="Sayfa2"/>
      <sheetName val="MATRAH"/>
      <sheetName val="FİŞ"/>
      <sheetName val="SÖZ.NAKİT"/>
      <sheetName val="EMEKLİ"/>
      <sheetName val="EMEK.NAK."/>
      <sheetName val="EMEKLİ BİL"/>
      <sheetName val="SÖZL.İADE"/>
      <sheetName val="PERSONEL BİLDİRİMİ"/>
      <sheetName val="puantaj 1 "/>
      <sheetName val="sendike çıktı"/>
      <sheetName val="SENDİKA"/>
      <sheetName val="İCRA"/>
      <sheetName val="Sayf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6">
          <cell r="B6">
            <v>0.15</v>
          </cell>
        </row>
        <row r="7">
          <cell r="B7">
            <v>0.05</v>
          </cell>
        </row>
        <row r="58">
          <cell r="C58">
            <v>333</v>
          </cell>
        </row>
        <row r="59">
          <cell r="C59">
            <v>66.599999999999994</v>
          </cell>
        </row>
        <row r="60">
          <cell r="C60">
            <v>49.95</v>
          </cell>
        </row>
        <row r="61">
          <cell r="C61">
            <v>33.299999999999997</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AMİR"/>
      <sheetName val="İADE"/>
      <sheetName val="SENDİKA"/>
      <sheetName val="MAHSUP"/>
      <sheetName val="MAAŞ"/>
      <sheetName val="NAKİT"/>
      <sheetName val="MATRAH"/>
      <sheetName val="İCRA"/>
      <sheetName val="PER.BİL."/>
      <sheetName val="Sayfa1"/>
    </sheetNames>
    <sheetDataSet>
      <sheetData sheetId="0" refreshError="1"/>
      <sheetData sheetId="1" refreshError="1">
        <row r="39">
          <cell r="B39">
            <v>30</v>
          </cell>
        </row>
        <row r="40">
          <cell r="B40">
            <v>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
          <cell r="B2">
            <v>4.1599999999999998E-2</v>
          </cell>
        </row>
        <row r="3">
          <cell r="B3">
            <v>1.32E-2</v>
          </cell>
        </row>
        <row r="11">
          <cell r="B11">
            <v>0.04</v>
          </cell>
        </row>
        <row r="12">
          <cell r="B12">
            <v>7.0000000000000007E-2</v>
          </cell>
        </row>
        <row r="19">
          <cell r="B19">
            <v>10</v>
          </cell>
        </row>
        <row r="20">
          <cell r="B20">
            <v>100</v>
          </cell>
        </row>
        <row r="21">
          <cell r="B21">
            <v>1000</v>
          </cell>
        </row>
        <row r="22">
          <cell r="B22">
            <v>5</v>
          </cell>
        </row>
        <row r="23">
          <cell r="B23">
            <v>10000</v>
          </cell>
        </row>
        <row r="26">
          <cell r="B26">
            <v>3000</v>
          </cell>
        </row>
        <row r="27">
          <cell r="B27">
            <v>6000</v>
          </cell>
        </row>
        <row r="28">
          <cell r="B28">
            <v>8</v>
          </cell>
        </row>
        <row r="29">
          <cell r="B29">
            <v>6</v>
          </cell>
        </row>
        <row r="30">
          <cell r="B30">
            <v>4</v>
          </cell>
        </row>
        <row r="31">
          <cell r="B31">
            <v>0</v>
          </cell>
        </row>
        <row r="32">
          <cell r="B32">
            <v>9500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AMİR"/>
      <sheetName val="İADE"/>
      <sheetName val="SENDİKA"/>
      <sheetName val="MAHSUP"/>
      <sheetName val="MAAŞ"/>
      <sheetName val="NAKİT"/>
      <sheetName val="MATRAH"/>
      <sheetName val="İCRA"/>
      <sheetName val="PER.BİL."/>
      <sheetName val="Sayfa1"/>
    </sheetNames>
    <sheetDataSet>
      <sheetData sheetId="0" refreshError="1"/>
      <sheetData sheetId="1" refreshError="1">
        <row r="39">
          <cell r="B39">
            <v>30</v>
          </cell>
        </row>
        <row r="40">
          <cell r="B40">
            <v>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
          <cell r="B2">
            <v>4.1599999999999998E-2</v>
          </cell>
        </row>
        <row r="3">
          <cell r="B3">
            <v>1.32E-2</v>
          </cell>
        </row>
        <row r="11">
          <cell r="B11">
            <v>0.04</v>
          </cell>
        </row>
        <row r="12">
          <cell r="B12">
            <v>7.0000000000000007E-2</v>
          </cell>
        </row>
        <row r="19">
          <cell r="B19">
            <v>10</v>
          </cell>
        </row>
        <row r="20">
          <cell r="B20">
            <v>100</v>
          </cell>
        </row>
        <row r="21">
          <cell r="B21">
            <v>1000</v>
          </cell>
        </row>
        <row r="22">
          <cell r="B22">
            <v>5</v>
          </cell>
        </row>
        <row r="23">
          <cell r="B23">
            <v>10000</v>
          </cell>
        </row>
        <row r="26">
          <cell r="B26">
            <v>3000</v>
          </cell>
        </row>
        <row r="27">
          <cell r="B27">
            <v>6000</v>
          </cell>
        </row>
        <row r="28">
          <cell r="B28">
            <v>8</v>
          </cell>
        </row>
        <row r="29">
          <cell r="B29">
            <v>6</v>
          </cell>
        </row>
        <row r="30">
          <cell r="B30">
            <v>4</v>
          </cell>
        </row>
        <row r="31">
          <cell r="B31">
            <v>0</v>
          </cell>
        </row>
        <row r="32">
          <cell r="B32">
            <v>9500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AMİR"/>
      <sheetName val="İADE"/>
      <sheetName val="SENDİKA"/>
      <sheetName val="MAHSUP"/>
      <sheetName val="MAAŞ"/>
      <sheetName val="NAKİT"/>
      <sheetName val="MATRAH"/>
      <sheetName val="İCRA"/>
      <sheetName val="PER.BİL."/>
      <sheetName val="Sayfa1"/>
    </sheetNames>
    <sheetDataSet>
      <sheetData sheetId="0" refreshError="1"/>
      <sheetData sheetId="1" refreshError="1">
        <row r="39">
          <cell r="B39">
            <v>30</v>
          </cell>
        </row>
        <row r="40">
          <cell r="B40">
            <v>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
          <cell r="B2">
            <v>4.1599999999999998E-2</v>
          </cell>
        </row>
        <row r="3">
          <cell r="B3">
            <v>1.32E-2</v>
          </cell>
        </row>
        <row r="11">
          <cell r="B11">
            <v>0.04</v>
          </cell>
        </row>
        <row r="12">
          <cell r="B12">
            <v>7.0000000000000007E-2</v>
          </cell>
        </row>
        <row r="19">
          <cell r="B19">
            <v>10</v>
          </cell>
        </row>
        <row r="20">
          <cell r="B20">
            <v>100</v>
          </cell>
        </row>
        <row r="21">
          <cell r="B21">
            <v>1000</v>
          </cell>
        </row>
        <row r="22">
          <cell r="B22">
            <v>5</v>
          </cell>
        </row>
        <row r="23">
          <cell r="B23">
            <v>10000</v>
          </cell>
        </row>
        <row r="26">
          <cell r="B26">
            <v>3000</v>
          </cell>
        </row>
        <row r="27">
          <cell r="B27">
            <v>6000</v>
          </cell>
        </row>
        <row r="28">
          <cell r="B28">
            <v>8</v>
          </cell>
        </row>
        <row r="29">
          <cell r="B29">
            <v>6</v>
          </cell>
        </row>
        <row r="30">
          <cell r="B30">
            <v>4</v>
          </cell>
        </row>
        <row r="31">
          <cell r="B31">
            <v>0</v>
          </cell>
        </row>
        <row r="32">
          <cell r="B32">
            <v>9500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AMİR"/>
      <sheetName val="İADE"/>
      <sheetName val="SENDİKA"/>
      <sheetName val="MAHSUP"/>
      <sheetName val="MAAŞ"/>
      <sheetName val="NAKİT"/>
      <sheetName val="MATRAH"/>
      <sheetName val="İCRA"/>
      <sheetName val="PER.BİL."/>
      <sheetName val="Sayfa1"/>
    </sheetNames>
    <sheetDataSet>
      <sheetData sheetId="0" refreshError="1"/>
      <sheetData sheetId="1" refreshError="1">
        <row r="39">
          <cell r="B39">
            <v>30</v>
          </cell>
        </row>
        <row r="40">
          <cell r="B40">
            <v>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
          <cell r="B2">
            <v>4.1599999999999998E-2</v>
          </cell>
        </row>
        <row r="3">
          <cell r="B3">
            <v>1.32E-2</v>
          </cell>
        </row>
        <row r="11">
          <cell r="B11">
            <v>0.04</v>
          </cell>
        </row>
        <row r="12">
          <cell r="B12">
            <v>7.0000000000000007E-2</v>
          </cell>
        </row>
        <row r="19">
          <cell r="B19">
            <v>10</v>
          </cell>
        </row>
        <row r="20">
          <cell r="B20">
            <v>100</v>
          </cell>
        </row>
        <row r="21">
          <cell r="B21">
            <v>1000</v>
          </cell>
        </row>
        <row r="22">
          <cell r="B22">
            <v>5</v>
          </cell>
        </row>
        <row r="23">
          <cell r="B23">
            <v>10000</v>
          </cell>
        </row>
        <row r="26">
          <cell r="B26">
            <v>3000</v>
          </cell>
        </row>
        <row r="27">
          <cell r="B27">
            <v>6000</v>
          </cell>
        </row>
        <row r="28">
          <cell r="B28">
            <v>8</v>
          </cell>
        </row>
        <row r="29">
          <cell r="B29">
            <v>6</v>
          </cell>
        </row>
        <row r="30">
          <cell r="B30">
            <v>4</v>
          </cell>
        </row>
        <row r="31">
          <cell r="B31">
            <v>0</v>
          </cell>
        </row>
        <row r="32">
          <cell r="B32">
            <v>9500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AMİR"/>
      <sheetName val="İADE"/>
      <sheetName val="SENDİKA"/>
      <sheetName val="MAHSUP"/>
      <sheetName val="MAAŞ"/>
      <sheetName val="NAKİT"/>
      <sheetName val="MATRAH"/>
      <sheetName val="İCRA"/>
      <sheetName val="PER.BİL."/>
      <sheetName val="Sayfa1"/>
    </sheetNames>
    <sheetDataSet>
      <sheetData sheetId="0" refreshError="1"/>
      <sheetData sheetId="1" refreshError="1">
        <row r="39">
          <cell r="B39">
            <v>30</v>
          </cell>
        </row>
        <row r="40">
          <cell r="B40">
            <v>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
          <cell r="B2">
            <v>4.1599999999999998E-2</v>
          </cell>
        </row>
        <row r="3">
          <cell r="B3">
            <v>1.32E-2</v>
          </cell>
        </row>
        <row r="11">
          <cell r="B11">
            <v>0.04</v>
          </cell>
        </row>
        <row r="12">
          <cell r="B12">
            <v>7.0000000000000007E-2</v>
          </cell>
        </row>
        <row r="19">
          <cell r="B19">
            <v>10</v>
          </cell>
        </row>
        <row r="20">
          <cell r="B20">
            <v>100</v>
          </cell>
        </row>
        <row r="21">
          <cell r="B21">
            <v>1000</v>
          </cell>
        </row>
        <row r="22">
          <cell r="B22">
            <v>5</v>
          </cell>
        </row>
        <row r="23">
          <cell r="B23">
            <v>10000</v>
          </cell>
        </row>
        <row r="26">
          <cell r="B26">
            <v>3000</v>
          </cell>
        </row>
        <row r="27">
          <cell r="B27">
            <v>6000</v>
          </cell>
        </row>
        <row r="28">
          <cell r="B28">
            <v>8</v>
          </cell>
        </row>
        <row r="29">
          <cell r="B29">
            <v>6</v>
          </cell>
        </row>
        <row r="30">
          <cell r="B30">
            <v>4</v>
          </cell>
        </row>
        <row r="31">
          <cell r="B31">
            <v>0</v>
          </cell>
        </row>
        <row r="32">
          <cell r="B32">
            <v>9500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C64"/>
  <sheetViews>
    <sheetView topLeftCell="A46" zoomScale="120" zoomScaleNormal="120" workbookViewId="0">
      <selection activeCell="C57" sqref="C57"/>
    </sheetView>
  </sheetViews>
  <sheetFormatPr defaultRowHeight="14.4"/>
  <cols>
    <col min="1" max="1" width="23" customWidth="1"/>
    <col min="2" max="2" width="27.88671875" customWidth="1"/>
    <col min="3" max="3" width="16.5546875" customWidth="1"/>
  </cols>
  <sheetData>
    <row r="1" spans="1:3" ht="28.5" customHeight="1">
      <c r="A1" s="1161" t="s">
        <v>0</v>
      </c>
      <c r="B1" s="1339" t="s">
        <v>4</v>
      </c>
      <c r="C1" s="1339"/>
    </row>
    <row r="2" spans="1:3" ht="15" customHeight="1">
      <c r="A2" s="1338" t="s">
        <v>9</v>
      </c>
      <c r="B2" s="630" t="s">
        <v>1</v>
      </c>
      <c r="C2" s="631" t="s">
        <v>32</v>
      </c>
    </row>
    <row r="3" spans="1:3" ht="15.6">
      <c r="A3" s="1338"/>
      <c r="B3" s="630" t="s">
        <v>2</v>
      </c>
      <c r="C3" s="631" t="s">
        <v>33</v>
      </c>
    </row>
    <row r="4" spans="1:3" ht="15.6">
      <c r="A4" s="1338"/>
      <c r="B4" s="630" t="s">
        <v>3</v>
      </c>
      <c r="C4" s="631" t="s">
        <v>30</v>
      </c>
    </row>
    <row r="5" spans="1:3" ht="15.6">
      <c r="A5" s="1333" t="s">
        <v>8</v>
      </c>
      <c r="B5" s="1102" t="s">
        <v>1</v>
      </c>
      <c r="C5" s="1103" t="s">
        <v>31</v>
      </c>
    </row>
    <row r="6" spans="1:3" ht="15.6">
      <c r="A6" s="1333"/>
      <c r="B6" s="1102" t="s">
        <v>2</v>
      </c>
      <c r="C6" s="1104">
        <v>8.3084000000000005E-2</v>
      </c>
    </row>
    <row r="7" spans="1:3" ht="15.6">
      <c r="A7" s="1333"/>
      <c r="B7" s="1102" t="s">
        <v>3</v>
      </c>
      <c r="C7" s="1104">
        <v>2.6346999999999999E-2</v>
      </c>
    </row>
    <row r="8" spans="1:3" ht="15.6">
      <c r="A8" s="1332" t="s">
        <v>10</v>
      </c>
      <c r="B8" s="630" t="s">
        <v>1</v>
      </c>
      <c r="C8" s="1101">
        <v>1.390277</v>
      </c>
    </row>
    <row r="9" spans="1:3" ht="15.6">
      <c r="A9" s="1332"/>
      <c r="B9" s="630" t="s">
        <v>2</v>
      </c>
      <c r="C9" s="1101">
        <v>8.8816999999999993E-2</v>
      </c>
    </row>
    <row r="10" spans="1:3" ht="15.6">
      <c r="A10" s="1332"/>
      <c r="B10" s="630" t="s">
        <v>3</v>
      </c>
      <c r="C10" s="1101">
        <v>2.8164999999999999E-2</v>
      </c>
    </row>
    <row r="11" spans="1:3" ht="15.6">
      <c r="A11" s="1333" t="s">
        <v>11</v>
      </c>
      <c r="B11" s="1102" t="s">
        <v>1</v>
      </c>
      <c r="C11" s="1104">
        <v>1.4598</v>
      </c>
    </row>
    <row r="12" spans="1:3" ht="15.6">
      <c r="A12" s="1333"/>
      <c r="B12" s="1102" t="s">
        <v>2</v>
      </c>
      <c r="C12" s="1105">
        <v>9.3258999999999995E-2</v>
      </c>
    </row>
    <row r="13" spans="1:3" ht="15.6">
      <c r="A13" s="1333"/>
      <c r="B13" s="1102" t="s">
        <v>3</v>
      </c>
      <c r="C13" s="1104">
        <v>2.9574E-2</v>
      </c>
    </row>
    <row r="14" spans="1:3" ht="15.6">
      <c r="A14" s="1332" t="s">
        <v>12</v>
      </c>
      <c r="B14" s="630" t="s">
        <v>1</v>
      </c>
      <c r="C14" s="631" t="s">
        <v>18</v>
      </c>
    </row>
    <row r="15" spans="1:3" ht="15.6">
      <c r="A15" s="1332"/>
      <c r="B15" s="630" t="s">
        <v>2</v>
      </c>
      <c r="C15" s="631" t="s">
        <v>19</v>
      </c>
    </row>
    <row r="16" spans="1:3" ht="15.6">
      <c r="A16" s="1332"/>
      <c r="B16" s="630" t="s">
        <v>3</v>
      </c>
      <c r="C16" s="631" t="s">
        <v>20</v>
      </c>
    </row>
    <row r="17" spans="1:3" ht="15.6">
      <c r="A17" s="1333" t="s">
        <v>13</v>
      </c>
      <c r="B17" s="1102" t="s">
        <v>1</v>
      </c>
      <c r="C17" s="1103" t="s">
        <v>21</v>
      </c>
    </row>
    <row r="18" spans="1:3" ht="15.6">
      <c r="A18" s="1333"/>
      <c r="B18" s="1102" t="s">
        <v>2</v>
      </c>
      <c r="C18" s="1103" t="s">
        <v>22</v>
      </c>
    </row>
    <row r="19" spans="1:3" ht="15.6">
      <c r="A19" s="1333"/>
      <c r="B19" s="1102" t="s">
        <v>3</v>
      </c>
      <c r="C19" s="1103" t="s">
        <v>23</v>
      </c>
    </row>
    <row r="20" spans="1:3" ht="15.6">
      <c r="A20" s="1332" t="s">
        <v>14</v>
      </c>
      <c r="B20" s="630" t="s">
        <v>1</v>
      </c>
      <c r="C20" s="631" t="s">
        <v>24</v>
      </c>
    </row>
    <row r="21" spans="1:3" ht="15.6">
      <c r="A21" s="1332"/>
      <c r="B21" s="630" t="s">
        <v>2</v>
      </c>
      <c r="C21" s="631" t="s">
        <v>25</v>
      </c>
    </row>
    <row r="22" spans="1:3" ht="15.6">
      <c r="A22" s="1332"/>
      <c r="B22" s="630" t="s">
        <v>3</v>
      </c>
      <c r="C22" s="631" t="s">
        <v>26</v>
      </c>
    </row>
    <row r="23" spans="1:3" ht="15.6">
      <c r="A23" s="1333" t="s">
        <v>15</v>
      </c>
      <c r="B23" s="1102" t="s">
        <v>1</v>
      </c>
      <c r="C23" s="1103" t="s">
        <v>27</v>
      </c>
    </row>
    <row r="24" spans="1:3" ht="15.6">
      <c r="A24" s="1333"/>
      <c r="B24" s="1102" t="s">
        <v>2</v>
      </c>
      <c r="C24" s="1103" t="s">
        <v>28</v>
      </c>
    </row>
    <row r="25" spans="1:3" ht="15.6">
      <c r="A25" s="1333"/>
      <c r="B25" s="1102" t="s">
        <v>3</v>
      </c>
      <c r="C25" s="1103" t="s">
        <v>29</v>
      </c>
    </row>
    <row r="26" spans="1:3" ht="15.6">
      <c r="A26" s="1332" t="s">
        <v>16</v>
      </c>
      <c r="B26" s="630" t="s">
        <v>1</v>
      </c>
      <c r="C26" s="631" t="s">
        <v>5</v>
      </c>
    </row>
    <row r="27" spans="1:3" ht="15.6">
      <c r="A27" s="1332"/>
      <c r="B27" s="630" t="s">
        <v>2</v>
      </c>
      <c r="C27" s="631" t="s">
        <v>6</v>
      </c>
    </row>
    <row r="28" spans="1:3" ht="15.6">
      <c r="A28" s="1332"/>
      <c r="B28" s="630" t="s">
        <v>3</v>
      </c>
      <c r="C28" s="631" t="s">
        <v>7</v>
      </c>
    </row>
    <row r="29" spans="1:3" ht="15.6">
      <c r="A29" s="1333" t="s">
        <v>17</v>
      </c>
      <c r="B29" s="1102" t="s">
        <v>1</v>
      </c>
      <c r="C29" s="1104">
        <v>2.1672479999999998</v>
      </c>
    </row>
    <row r="30" spans="1:3" ht="15.6">
      <c r="A30" s="1333"/>
      <c r="B30" s="1102" t="s">
        <v>2</v>
      </c>
      <c r="C30" s="1104">
        <v>0.138459</v>
      </c>
    </row>
    <row r="31" spans="1:3" ht="15.6">
      <c r="A31" s="1333"/>
      <c r="B31" s="1102" t="s">
        <v>3</v>
      </c>
      <c r="C31" s="1104">
        <v>4.3909999999999998E-2</v>
      </c>
    </row>
    <row r="32" spans="1:3" ht="15.6">
      <c r="A32" s="1332" t="s">
        <v>34</v>
      </c>
      <c r="B32" s="630" t="s">
        <v>1</v>
      </c>
      <c r="C32" s="1101">
        <v>2.2862399999999998</v>
      </c>
    </row>
    <row r="33" spans="1:3" ht="15.6">
      <c r="A33" s="1332"/>
      <c r="B33" s="630" t="s">
        <v>2</v>
      </c>
      <c r="C33" s="1101">
        <v>0.146061</v>
      </c>
    </row>
    <row r="34" spans="1:3" ht="15.6">
      <c r="A34" s="1332"/>
      <c r="B34" s="630" t="s">
        <v>3</v>
      </c>
      <c r="C34" s="1101">
        <v>4.6321000000000001E-2</v>
      </c>
    </row>
    <row r="35" spans="1:3" ht="15.6">
      <c r="A35" s="1334" t="s">
        <v>813</v>
      </c>
      <c r="B35" s="1102" t="s">
        <v>1</v>
      </c>
      <c r="C35" s="1104">
        <v>2.4176989999999998</v>
      </c>
    </row>
    <row r="36" spans="1:3" ht="15.6">
      <c r="A36" s="1335"/>
      <c r="B36" s="1102" t="s">
        <v>2</v>
      </c>
      <c r="C36" s="1104">
        <v>0.15446099999999999</v>
      </c>
    </row>
    <row r="37" spans="1:3" ht="15.6">
      <c r="A37" s="1335"/>
      <c r="B37" s="1102" t="s">
        <v>3</v>
      </c>
      <c r="C37" s="1104">
        <v>4.8985000000000001E-2</v>
      </c>
    </row>
    <row r="38" spans="1:3" ht="15.6">
      <c r="A38" s="1332" t="s">
        <v>816</v>
      </c>
      <c r="B38" s="630" t="s">
        <v>1</v>
      </c>
      <c r="C38" s="631" t="s">
        <v>818</v>
      </c>
    </row>
    <row r="39" spans="1:3" ht="15.6">
      <c r="A39" s="1332"/>
      <c r="B39" s="630" t="s">
        <v>2</v>
      </c>
      <c r="C39" s="631" t="s">
        <v>817</v>
      </c>
    </row>
    <row r="40" spans="1:3" ht="15.6">
      <c r="A40" s="1332"/>
      <c r="B40" s="630" t="s">
        <v>3</v>
      </c>
      <c r="C40" s="631" t="s">
        <v>819</v>
      </c>
    </row>
    <row r="41" spans="1:3" ht="15.6">
      <c r="A41" s="1333" t="s">
        <v>824</v>
      </c>
      <c r="B41" s="1102" t="s">
        <v>1</v>
      </c>
      <c r="C41" s="1103" t="s">
        <v>826</v>
      </c>
    </row>
    <row r="42" spans="1:3" ht="15.6">
      <c r="A42" s="1333"/>
      <c r="B42" s="1102" t="s">
        <v>2</v>
      </c>
      <c r="C42" s="1103" t="s">
        <v>823</v>
      </c>
    </row>
    <row r="43" spans="1:3" ht="15.6">
      <c r="A43" s="1333"/>
      <c r="B43" s="1102" t="s">
        <v>3</v>
      </c>
      <c r="C43" s="1103" t="s">
        <v>825</v>
      </c>
    </row>
    <row r="44" spans="1:3" ht="15.6">
      <c r="A44" s="1332" t="s">
        <v>836</v>
      </c>
      <c r="B44" s="630" t="s">
        <v>1</v>
      </c>
      <c r="C44" s="631" t="s">
        <v>838</v>
      </c>
    </row>
    <row r="45" spans="1:3" ht="15.6">
      <c r="A45" s="1332"/>
      <c r="B45" s="630" t="s">
        <v>2</v>
      </c>
      <c r="C45" s="631" t="s">
        <v>837</v>
      </c>
    </row>
    <row r="46" spans="1:3" ht="15.6">
      <c r="A46" s="1332"/>
      <c r="B46" s="630" t="s">
        <v>3</v>
      </c>
      <c r="C46" s="631" t="s">
        <v>839</v>
      </c>
    </row>
    <row r="47" spans="1:3" ht="15.6">
      <c r="A47" s="1333" t="s">
        <v>936</v>
      </c>
      <c r="B47" s="1102" t="s">
        <v>1</v>
      </c>
      <c r="C47" s="1103" t="s">
        <v>937</v>
      </c>
    </row>
    <row r="48" spans="1:3" ht="15.6">
      <c r="A48" s="1333"/>
      <c r="B48" s="1102" t="s">
        <v>2</v>
      </c>
      <c r="C48" s="1103" t="s">
        <v>938</v>
      </c>
    </row>
    <row r="49" spans="1:3" ht="15.6">
      <c r="A49" s="1333"/>
      <c r="B49" s="1102" t="s">
        <v>3</v>
      </c>
      <c r="C49" s="1103" t="s">
        <v>1002</v>
      </c>
    </row>
    <row r="50" spans="1:3" ht="15.6">
      <c r="A50" s="1336" t="s">
        <v>987</v>
      </c>
      <c r="B50" s="630" t="s">
        <v>1</v>
      </c>
      <c r="C50" s="1101">
        <v>6.787992</v>
      </c>
    </row>
    <row r="51" spans="1:3" ht="15.6">
      <c r="A51" s="1337"/>
      <c r="B51" s="630" t="s">
        <v>2</v>
      </c>
      <c r="C51" s="1101">
        <v>0.43368400000000001</v>
      </c>
    </row>
    <row r="52" spans="1:3" ht="15.6">
      <c r="A52" s="1337"/>
      <c r="B52" s="630" t="s">
        <v>3</v>
      </c>
      <c r="C52" s="1101">
        <v>0.13753499999999999</v>
      </c>
    </row>
    <row r="53" spans="1:3" ht="15.6">
      <c r="A53" s="1333" t="s">
        <v>1012</v>
      </c>
      <c r="B53" s="1102" t="s">
        <v>1</v>
      </c>
      <c r="C53" s="1104">
        <v>7.979285</v>
      </c>
    </row>
    <row r="54" spans="1:3" ht="15.6">
      <c r="A54" s="1333"/>
      <c r="B54" s="1102" t="s">
        <v>2</v>
      </c>
      <c r="C54" s="1104">
        <v>0.50979600000000003</v>
      </c>
    </row>
    <row r="55" spans="1:3" ht="15.6">
      <c r="A55" s="1333"/>
      <c r="B55" s="1102" t="s">
        <v>3</v>
      </c>
      <c r="C55" s="1104">
        <v>0.16167300000000001</v>
      </c>
    </row>
    <row r="56" spans="1:3" ht="15.6">
      <c r="A56" s="1332" t="s">
        <v>1044</v>
      </c>
      <c r="B56" s="630" t="s">
        <v>1</v>
      </c>
      <c r="C56" s="1101">
        <v>11.909083000000001</v>
      </c>
    </row>
    <row r="57" spans="1:3" ht="15.6">
      <c r="A57" s="1332"/>
      <c r="B57" s="630" t="s">
        <v>2</v>
      </c>
      <c r="C57" s="1101">
        <v>0.76087099999999996</v>
      </c>
    </row>
    <row r="58" spans="1:3" ht="15.6">
      <c r="A58" s="1332"/>
      <c r="B58" s="630" t="s">
        <v>3</v>
      </c>
      <c r="C58" s="1101">
        <v>0.24129700000000001</v>
      </c>
    </row>
    <row r="59" spans="1:3" ht="15.6">
      <c r="A59" s="1333" t="s">
        <v>1052</v>
      </c>
      <c r="B59" s="1102" t="s">
        <v>1</v>
      </c>
      <c r="C59" s="1104">
        <v>14.208727</v>
      </c>
    </row>
    <row r="60" spans="1:3" ht="15.6">
      <c r="A60" s="1333"/>
      <c r="B60" s="1102" t="s">
        <v>2</v>
      </c>
      <c r="C60" s="1104">
        <v>0.90779600000000005</v>
      </c>
    </row>
    <row r="61" spans="1:3" ht="15.6">
      <c r="A61" s="1333"/>
      <c r="B61" s="1102" t="s">
        <v>3</v>
      </c>
      <c r="C61" s="1104">
        <v>0.28789199999999998</v>
      </c>
    </row>
    <row r="62" spans="1:3" ht="15.6">
      <c r="A62" s="1332" t="s">
        <v>1091</v>
      </c>
      <c r="B62" s="630" t="s">
        <v>1</v>
      </c>
      <c r="C62" s="1210">
        <v>15.848414999999999</v>
      </c>
    </row>
    <row r="63" spans="1:3" ht="15.6">
      <c r="A63" s="1332"/>
      <c r="B63" s="630" t="s">
        <v>2</v>
      </c>
      <c r="C63" s="1101">
        <v>1.012556</v>
      </c>
    </row>
    <row r="64" spans="1:3" ht="15.6">
      <c r="A64" s="1332"/>
      <c r="B64" s="630" t="s">
        <v>3</v>
      </c>
      <c r="C64" s="1101">
        <v>0.32111499999999998</v>
      </c>
    </row>
  </sheetData>
  <mergeCells count="22">
    <mergeCell ref="A32:A34"/>
    <mergeCell ref="A29:A31"/>
    <mergeCell ref="A14:A16"/>
    <mergeCell ref="A17:A19"/>
    <mergeCell ref="A20:A22"/>
    <mergeCell ref="A23:A25"/>
    <mergeCell ref="A26:A28"/>
    <mergeCell ref="A2:A4"/>
    <mergeCell ref="B1:C1"/>
    <mergeCell ref="A5:A7"/>
    <mergeCell ref="A8:A10"/>
    <mergeCell ref="A11:A13"/>
    <mergeCell ref="A62:A64"/>
    <mergeCell ref="A38:A40"/>
    <mergeCell ref="A53:A55"/>
    <mergeCell ref="A35:A37"/>
    <mergeCell ref="A50:A52"/>
    <mergeCell ref="A47:A49"/>
    <mergeCell ref="A59:A61"/>
    <mergeCell ref="A56:A58"/>
    <mergeCell ref="A44:A46"/>
    <mergeCell ref="A41:A43"/>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1:U35"/>
  <sheetViews>
    <sheetView topLeftCell="A19" zoomScale="90" zoomScaleNormal="90" workbookViewId="0">
      <selection activeCell="R8" sqref="R8"/>
    </sheetView>
  </sheetViews>
  <sheetFormatPr defaultRowHeight="13.2"/>
  <cols>
    <col min="1" max="2" width="2.6640625" style="181" customWidth="1"/>
    <col min="3" max="3" width="9.88671875" style="181" customWidth="1"/>
    <col min="4" max="5" width="7.6640625" style="181" customWidth="1"/>
    <col min="6" max="6" width="8.88671875" style="181" customWidth="1"/>
    <col min="7" max="7" width="7.6640625" style="181" customWidth="1"/>
    <col min="8" max="8" width="9.5546875" style="181" customWidth="1"/>
    <col min="9" max="9" width="10.33203125" style="181" customWidth="1"/>
    <col min="10" max="10" width="9.5546875" style="181" customWidth="1"/>
    <col min="11" max="11" width="7.6640625" style="181" customWidth="1"/>
    <col min="12" max="12" width="6.44140625" style="181" customWidth="1"/>
    <col min="13" max="13" width="10.33203125" style="181" customWidth="1"/>
    <col min="14" max="14" width="9" style="181" customWidth="1"/>
    <col min="15" max="256" width="9.109375" style="181"/>
    <col min="257" max="258" width="2.6640625" style="181" customWidth="1"/>
    <col min="259" max="259" width="9.88671875" style="181" customWidth="1"/>
    <col min="260" max="261" width="7.6640625" style="181" customWidth="1"/>
    <col min="262" max="262" width="8.88671875" style="181" customWidth="1"/>
    <col min="263" max="263" width="7.6640625" style="181" customWidth="1"/>
    <col min="264" max="264" width="9.5546875" style="181" customWidth="1"/>
    <col min="265" max="265" width="9.44140625" style="181" customWidth="1"/>
    <col min="266" max="266" width="9.5546875" style="181" customWidth="1"/>
    <col min="267" max="267" width="7.6640625" style="181" customWidth="1"/>
    <col min="268" max="268" width="6.44140625" style="181" customWidth="1"/>
    <col min="269" max="269" width="11.33203125" style="181" customWidth="1"/>
    <col min="270" max="270" width="9" style="181" customWidth="1"/>
    <col min="271" max="512" width="9.109375" style="181"/>
    <col min="513" max="514" width="2.6640625" style="181" customWidth="1"/>
    <col min="515" max="515" width="9.88671875" style="181" customWidth="1"/>
    <col min="516" max="517" width="7.6640625" style="181" customWidth="1"/>
    <col min="518" max="518" width="8.88671875" style="181" customWidth="1"/>
    <col min="519" max="519" width="7.6640625" style="181" customWidth="1"/>
    <col min="520" max="520" width="9.5546875" style="181" customWidth="1"/>
    <col min="521" max="521" width="9.44140625" style="181" customWidth="1"/>
    <col min="522" max="522" width="9.5546875" style="181" customWidth="1"/>
    <col min="523" max="523" width="7.6640625" style="181" customWidth="1"/>
    <col min="524" max="524" width="6.44140625" style="181" customWidth="1"/>
    <col min="525" max="525" width="11.33203125" style="181" customWidth="1"/>
    <col min="526" max="526" width="9" style="181" customWidth="1"/>
    <col min="527" max="768" width="9.109375" style="181"/>
    <col min="769" max="770" width="2.6640625" style="181" customWidth="1"/>
    <col min="771" max="771" width="9.88671875" style="181" customWidth="1"/>
    <col min="772" max="773" width="7.6640625" style="181" customWidth="1"/>
    <col min="774" max="774" width="8.88671875" style="181" customWidth="1"/>
    <col min="775" max="775" width="7.6640625" style="181" customWidth="1"/>
    <col min="776" max="776" width="9.5546875" style="181" customWidth="1"/>
    <col min="777" max="777" width="9.44140625" style="181" customWidth="1"/>
    <col min="778" max="778" width="9.5546875" style="181" customWidth="1"/>
    <col min="779" max="779" width="7.6640625" style="181" customWidth="1"/>
    <col min="780" max="780" width="6.44140625" style="181" customWidth="1"/>
    <col min="781" max="781" width="11.33203125" style="181" customWidth="1"/>
    <col min="782" max="782" width="9" style="181" customWidth="1"/>
    <col min="783" max="1024" width="9.109375" style="181"/>
    <col min="1025" max="1026" width="2.6640625" style="181" customWidth="1"/>
    <col min="1027" max="1027" width="9.88671875" style="181" customWidth="1"/>
    <col min="1028" max="1029" width="7.6640625" style="181" customWidth="1"/>
    <col min="1030" max="1030" width="8.88671875" style="181" customWidth="1"/>
    <col min="1031" max="1031" width="7.6640625" style="181" customWidth="1"/>
    <col min="1032" max="1032" width="9.5546875" style="181" customWidth="1"/>
    <col min="1033" max="1033" width="9.44140625" style="181" customWidth="1"/>
    <col min="1034" max="1034" width="9.5546875" style="181" customWidth="1"/>
    <col min="1035" max="1035" width="7.6640625" style="181" customWidth="1"/>
    <col min="1036" max="1036" width="6.44140625" style="181" customWidth="1"/>
    <col min="1037" max="1037" width="11.33203125" style="181" customWidth="1"/>
    <col min="1038" max="1038" width="9" style="181" customWidth="1"/>
    <col min="1039" max="1280" width="9.109375" style="181"/>
    <col min="1281" max="1282" width="2.6640625" style="181" customWidth="1"/>
    <col min="1283" max="1283" width="9.88671875" style="181" customWidth="1"/>
    <col min="1284" max="1285" width="7.6640625" style="181" customWidth="1"/>
    <col min="1286" max="1286" width="8.88671875" style="181" customWidth="1"/>
    <col min="1287" max="1287" width="7.6640625" style="181" customWidth="1"/>
    <col min="1288" max="1288" width="9.5546875" style="181" customWidth="1"/>
    <col min="1289" max="1289" width="9.44140625" style="181" customWidth="1"/>
    <col min="1290" max="1290" width="9.5546875" style="181" customWidth="1"/>
    <col min="1291" max="1291" width="7.6640625" style="181" customWidth="1"/>
    <col min="1292" max="1292" width="6.44140625" style="181" customWidth="1"/>
    <col min="1293" max="1293" width="11.33203125" style="181" customWidth="1"/>
    <col min="1294" max="1294" width="9" style="181" customWidth="1"/>
    <col min="1295" max="1536" width="9.109375" style="181"/>
    <col min="1537" max="1538" width="2.6640625" style="181" customWidth="1"/>
    <col min="1539" max="1539" width="9.88671875" style="181" customWidth="1"/>
    <col min="1540" max="1541" width="7.6640625" style="181" customWidth="1"/>
    <col min="1542" max="1542" width="8.88671875" style="181" customWidth="1"/>
    <col min="1543" max="1543" width="7.6640625" style="181" customWidth="1"/>
    <col min="1544" max="1544" width="9.5546875" style="181" customWidth="1"/>
    <col min="1545" max="1545" width="9.44140625" style="181" customWidth="1"/>
    <col min="1546" max="1546" width="9.5546875" style="181" customWidth="1"/>
    <col min="1547" max="1547" width="7.6640625" style="181" customWidth="1"/>
    <col min="1548" max="1548" width="6.44140625" style="181" customWidth="1"/>
    <col min="1549" max="1549" width="11.33203125" style="181" customWidth="1"/>
    <col min="1550" max="1550" width="9" style="181" customWidth="1"/>
    <col min="1551" max="1792" width="9.109375" style="181"/>
    <col min="1793" max="1794" width="2.6640625" style="181" customWidth="1"/>
    <col min="1795" max="1795" width="9.88671875" style="181" customWidth="1"/>
    <col min="1796" max="1797" width="7.6640625" style="181" customWidth="1"/>
    <col min="1798" max="1798" width="8.88671875" style="181" customWidth="1"/>
    <col min="1799" max="1799" width="7.6640625" style="181" customWidth="1"/>
    <col min="1800" max="1800" width="9.5546875" style="181" customWidth="1"/>
    <col min="1801" max="1801" width="9.44140625" style="181" customWidth="1"/>
    <col min="1802" max="1802" width="9.5546875" style="181" customWidth="1"/>
    <col min="1803" max="1803" width="7.6640625" style="181" customWidth="1"/>
    <col min="1804" max="1804" width="6.44140625" style="181" customWidth="1"/>
    <col min="1805" max="1805" width="11.33203125" style="181" customWidth="1"/>
    <col min="1806" max="1806" width="9" style="181" customWidth="1"/>
    <col min="1807" max="2048" width="9.109375" style="181"/>
    <col min="2049" max="2050" width="2.6640625" style="181" customWidth="1"/>
    <col min="2051" max="2051" width="9.88671875" style="181" customWidth="1"/>
    <col min="2052" max="2053" width="7.6640625" style="181" customWidth="1"/>
    <col min="2054" max="2054" width="8.88671875" style="181" customWidth="1"/>
    <col min="2055" max="2055" width="7.6640625" style="181" customWidth="1"/>
    <col min="2056" max="2056" width="9.5546875" style="181" customWidth="1"/>
    <col min="2057" max="2057" width="9.44140625" style="181" customWidth="1"/>
    <col min="2058" max="2058" width="9.5546875" style="181" customWidth="1"/>
    <col min="2059" max="2059" width="7.6640625" style="181" customWidth="1"/>
    <col min="2060" max="2060" width="6.44140625" style="181" customWidth="1"/>
    <col min="2061" max="2061" width="11.33203125" style="181" customWidth="1"/>
    <col min="2062" max="2062" width="9" style="181" customWidth="1"/>
    <col min="2063" max="2304" width="9.109375" style="181"/>
    <col min="2305" max="2306" width="2.6640625" style="181" customWidth="1"/>
    <col min="2307" max="2307" width="9.88671875" style="181" customWidth="1"/>
    <col min="2308" max="2309" width="7.6640625" style="181" customWidth="1"/>
    <col min="2310" max="2310" width="8.88671875" style="181" customWidth="1"/>
    <col min="2311" max="2311" width="7.6640625" style="181" customWidth="1"/>
    <col min="2312" max="2312" width="9.5546875" style="181" customWidth="1"/>
    <col min="2313" max="2313" width="9.44140625" style="181" customWidth="1"/>
    <col min="2314" max="2314" width="9.5546875" style="181" customWidth="1"/>
    <col min="2315" max="2315" width="7.6640625" style="181" customWidth="1"/>
    <col min="2316" max="2316" width="6.44140625" style="181" customWidth="1"/>
    <col min="2317" max="2317" width="11.33203125" style="181" customWidth="1"/>
    <col min="2318" max="2318" width="9" style="181" customWidth="1"/>
    <col min="2319" max="2560" width="9.109375" style="181"/>
    <col min="2561" max="2562" width="2.6640625" style="181" customWidth="1"/>
    <col min="2563" max="2563" width="9.88671875" style="181" customWidth="1"/>
    <col min="2564" max="2565" width="7.6640625" style="181" customWidth="1"/>
    <col min="2566" max="2566" width="8.88671875" style="181" customWidth="1"/>
    <col min="2567" max="2567" width="7.6640625" style="181" customWidth="1"/>
    <col min="2568" max="2568" width="9.5546875" style="181" customWidth="1"/>
    <col min="2569" max="2569" width="9.44140625" style="181" customWidth="1"/>
    <col min="2570" max="2570" width="9.5546875" style="181" customWidth="1"/>
    <col min="2571" max="2571" width="7.6640625" style="181" customWidth="1"/>
    <col min="2572" max="2572" width="6.44140625" style="181" customWidth="1"/>
    <col min="2573" max="2573" width="11.33203125" style="181" customWidth="1"/>
    <col min="2574" max="2574" width="9" style="181" customWidth="1"/>
    <col min="2575" max="2816" width="9.109375" style="181"/>
    <col min="2817" max="2818" width="2.6640625" style="181" customWidth="1"/>
    <col min="2819" max="2819" width="9.88671875" style="181" customWidth="1"/>
    <col min="2820" max="2821" width="7.6640625" style="181" customWidth="1"/>
    <col min="2822" max="2822" width="8.88671875" style="181" customWidth="1"/>
    <col min="2823" max="2823" width="7.6640625" style="181" customWidth="1"/>
    <col min="2824" max="2824" width="9.5546875" style="181" customWidth="1"/>
    <col min="2825" max="2825" width="9.44140625" style="181" customWidth="1"/>
    <col min="2826" max="2826" width="9.5546875" style="181" customWidth="1"/>
    <col min="2827" max="2827" width="7.6640625" style="181" customWidth="1"/>
    <col min="2828" max="2828" width="6.44140625" style="181" customWidth="1"/>
    <col min="2829" max="2829" width="11.33203125" style="181" customWidth="1"/>
    <col min="2830" max="2830" width="9" style="181" customWidth="1"/>
    <col min="2831" max="3072" width="9.109375" style="181"/>
    <col min="3073" max="3074" width="2.6640625" style="181" customWidth="1"/>
    <col min="3075" max="3075" width="9.88671875" style="181" customWidth="1"/>
    <col min="3076" max="3077" width="7.6640625" style="181" customWidth="1"/>
    <col min="3078" max="3078" width="8.88671875" style="181" customWidth="1"/>
    <col min="3079" max="3079" width="7.6640625" style="181" customWidth="1"/>
    <col min="3080" max="3080" width="9.5546875" style="181" customWidth="1"/>
    <col min="3081" max="3081" width="9.44140625" style="181" customWidth="1"/>
    <col min="3082" max="3082" width="9.5546875" style="181" customWidth="1"/>
    <col min="3083" max="3083" width="7.6640625" style="181" customWidth="1"/>
    <col min="3084" max="3084" width="6.44140625" style="181" customWidth="1"/>
    <col min="3085" max="3085" width="11.33203125" style="181" customWidth="1"/>
    <col min="3086" max="3086" width="9" style="181" customWidth="1"/>
    <col min="3087" max="3328" width="9.109375" style="181"/>
    <col min="3329" max="3330" width="2.6640625" style="181" customWidth="1"/>
    <col min="3331" max="3331" width="9.88671875" style="181" customWidth="1"/>
    <col min="3332" max="3333" width="7.6640625" style="181" customWidth="1"/>
    <col min="3334" max="3334" width="8.88671875" style="181" customWidth="1"/>
    <col min="3335" max="3335" width="7.6640625" style="181" customWidth="1"/>
    <col min="3336" max="3336" width="9.5546875" style="181" customWidth="1"/>
    <col min="3337" max="3337" width="9.44140625" style="181" customWidth="1"/>
    <col min="3338" max="3338" width="9.5546875" style="181" customWidth="1"/>
    <col min="3339" max="3339" width="7.6640625" style="181" customWidth="1"/>
    <col min="3340" max="3340" width="6.44140625" style="181" customWidth="1"/>
    <col min="3341" max="3341" width="11.33203125" style="181" customWidth="1"/>
    <col min="3342" max="3342" width="9" style="181" customWidth="1"/>
    <col min="3343" max="3584" width="9.109375" style="181"/>
    <col min="3585" max="3586" width="2.6640625" style="181" customWidth="1"/>
    <col min="3587" max="3587" width="9.88671875" style="181" customWidth="1"/>
    <col min="3588" max="3589" width="7.6640625" style="181" customWidth="1"/>
    <col min="3590" max="3590" width="8.88671875" style="181" customWidth="1"/>
    <col min="3591" max="3591" width="7.6640625" style="181" customWidth="1"/>
    <col min="3592" max="3592" width="9.5546875" style="181" customWidth="1"/>
    <col min="3593" max="3593" width="9.44140625" style="181" customWidth="1"/>
    <col min="3594" max="3594" width="9.5546875" style="181" customWidth="1"/>
    <col min="3595" max="3595" width="7.6640625" style="181" customWidth="1"/>
    <col min="3596" max="3596" width="6.44140625" style="181" customWidth="1"/>
    <col min="3597" max="3597" width="11.33203125" style="181" customWidth="1"/>
    <col min="3598" max="3598" width="9" style="181" customWidth="1"/>
    <col min="3599" max="3840" width="9.109375" style="181"/>
    <col min="3841" max="3842" width="2.6640625" style="181" customWidth="1"/>
    <col min="3843" max="3843" width="9.88671875" style="181" customWidth="1"/>
    <col min="3844" max="3845" width="7.6640625" style="181" customWidth="1"/>
    <col min="3846" max="3846" width="8.88671875" style="181" customWidth="1"/>
    <col min="3847" max="3847" width="7.6640625" style="181" customWidth="1"/>
    <col min="3848" max="3848" width="9.5546875" style="181" customWidth="1"/>
    <col min="3849" max="3849" width="9.44140625" style="181" customWidth="1"/>
    <col min="3850" max="3850" width="9.5546875" style="181" customWidth="1"/>
    <col min="3851" max="3851" width="7.6640625" style="181" customWidth="1"/>
    <col min="3852" max="3852" width="6.44140625" style="181" customWidth="1"/>
    <col min="3853" max="3853" width="11.33203125" style="181" customWidth="1"/>
    <col min="3854" max="3854" width="9" style="181" customWidth="1"/>
    <col min="3855" max="4096" width="9.109375" style="181"/>
    <col min="4097" max="4098" width="2.6640625" style="181" customWidth="1"/>
    <col min="4099" max="4099" width="9.88671875" style="181" customWidth="1"/>
    <col min="4100" max="4101" width="7.6640625" style="181" customWidth="1"/>
    <col min="4102" max="4102" width="8.88671875" style="181" customWidth="1"/>
    <col min="4103" max="4103" width="7.6640625" style="181" customWidth="1"/>
    <col min="4104" max="4104" width="9.5546875" style="181" customWidth="1"/>
    <col min="4105" max="4105" width="9.44140625" style="181" customWidth="1"/>
    <col min="4106" max="4106" width="9.5546875" style="181" customWidth="1"/>
    <col min="4107" max="4107" width="7.6640625" style="181" customWidth="1"/>
    <col min="4108" max="4108" width="6.44140625" style="181" customWidth="1"/>
    <col min="4109" max="4109" width="11.33203125" style="181" customWidth="1"/>
    <col min="4110" max="4110" width="9" style="181" customWidth="1"/>
    <col min="4111" max="4352" width="9.109375" style="181"/>
    <col min="4353" max="4354" width="2.6640625" style="181" customWidth="1"/>
    <col min="4355" max="4355" width="9.88671875" style="181" customWidth="1"/>
    <col min="4356" max="4357" width="7.6640625" style="181" customWidth="1"/>
    <col min="4358" max="4358" width="8.88671875" style="181" customWidth="1"/>
    <col min="4359" max="4359" width="7.6640625" style="181" customWidth="1"/>
    <col min="4360" max="4360" width="9.5546875" style="181" customWidth="1"/>
    <col min="4361" max="4361" width="9.44140625" style="181" customWidth="1"/>
    <col min="4362" max="4362" width="9.5546875" style="181" customWidth="1"/>
    <col min="4363" max="4363" width="7.6640625" style="181" customWidth="1"/>
    <col min="4364" max="4364" width="6.44140625" style="181" customWidth="1"/>
    <col min="4365" max="4365" width="11.33203125" style="181" customWidth="1"/>
    <col min="4366" max="4366" width="9" style="181" customWidth="1"/>
    <col min="4367" max="4608" width="9.109375" style="181"/>
    <col min="4609" max="4610" width="2.6640625" style="181" customWidth="1"/>
    <col min="4611" max="4611" width="9.88671875" style="181" customWidth="1"/>
    <col min="4612" max="4613" width="7.6640625" style="181" customWidth="1"/>
    <col min="4614" max="4614" width="8.88671875" style="181" customWidth="1"/>
    <col min="4615" max="4615" width="7.6640625" style="181" customWidth="1"/>
    <col min="4616" max="4616" width="9.5546875" style="181" customWidth="1"/>
    <col min="4617" max="4617" width="9.44140625" style="181" customWidth="1"/>
    <col min="4618" max="4618" width="9.5546875" style="181" customWidth="1"/>
    <col min="4619" max="4619" width="7.6640625" style="181" customWidth="1"/>
    <col min="4620" max="4620" width="6.44140625" style="181" customWidth="1"/>
    <col min="4621" max="4621" width="11.33203125" style="181" customWidth="1"/>
    <col min="4622" max="4622" width="9" style="181" customWidth="1"/>
    <col min="4623" max="4864" width="9.109375" style="181"/>
    <col min="4865" max="4866" width="2.6640625" style="181" customWidth="1"/>
    <col min="4867" max="4867" width="9.88671875" style="181" customWidth="1"/>
    <col min="4868" max="4869" width="7.6640625" style="181" customWidth="1"/>
    <col min="4870" max="4870" width="8.88671875" style="181" customWidth="1"/>
    <col min="4871" max="4871" width="7.6640625" style="181" customWidth="1"/>
    <col min="4872" max="4872" width="9.5546875" style="181" customWidth="1"/>
    <col min="4873" max="4873" width="9.44140625" style="181" customWidth="1"/>
    <col min="4874" max="4874" width="9.5546875" style="181" customWidth="1"/>
    <col min="4875" max="4875" width="7.6640625" style="181" customWidth="1"/>
    <col min="4876" max="4876" width="6.44140625" style="181" customWidth="1"/>
    <col min="4877" max="4877" width="11.33203125" style="181" customWidth="1"/>
    <col min="4878" max="4878" width="9" style="181" customWidth="1"/>
    <col min="4879" max="5120" width="9.109375" style="181"/>
    <col min="5121" max="5122" width="2.6640625" style="181" customWidth="1"/>
    <col min="5123" max="5123" width="9.88671875" style="181" customWidth="1"/>
    <col min="5124" max="5125" width="7.6640625" style="181" customWidth="1"/>
    <col min="5126" max="5126" width="8.88671875" style="181" customWidth="1"/>
    <col min="5127" max="5127" width="7.6640625" style="181" customWidth="1"/>
    <col min="5128" max="5128" width="9.5546875" style="181" customWidth="1"/>
    <col min="5129" max="5129" width="9.44140625" style="181" customWidth="1"/>
    <col min="5130" max="5130" width="9.5546875" style="181" customWidth="1"/>
    <col min="5131" max="5131" width="7.6640625" style="181" customWidth="1"/>
    <col min="5132" max="5132" width="6.44140625" style="181" customWidth="1"/>
    <col min="5133" max="5133" width="11.33203125" style="181" customWidth="1"/>
    <col min="5134" max="5134" width="9" style="181" customWidth="1"/>
    <col min="5135" max="5376" width="9.109375" style="181"/>
    <col min="5377" max="5378" width="2.6640625" style="181" customWidth="1"/>
    <col min="5379" max="5379" width="9.88671875" style="181" customWidth="1"/>
    <col min="5380" max="5381" width="7.6640625" style="181" customWidth="1"/>
    <col min="5382" max="5382" width="8.88671875" style="181" customWidth="1"/>
    <col min="5383" max="5383" width="7.6640625" style="181" customWidth="1"/>
    <col min="5384" max="5384" width="9.5546875" style="181" customWidth="1"/>
    <col min="5385" max="5385" width="9.44140625" style="181" customWidth="1"/>
    <col min="5386" max="5386" width="9.5546875" style="181" customWidth="1"/>
    <col min="5387" max="5387" width="7.6640625" style="181" customWidth="1"/>
    <col min="5388" max="5388" width="6.44140625" style="181" customWidth="1"/>
    <col min="5389" max="5389" width="11.33203125" style="181" customWidth="1"/>
    <col min="5390" max="5390" width="9" style="181" customWidth="1"/>
    <col min="5391" max="5632" width="9.109375" style="181"/>
    <col min="5633" max="5634" width="2.6640625" style="181" customWidth="1"/>
    <col min="5635" max="5635" width="9.88671875" style="181" customWidth="1"/>
    <col min="5636" max="5637" width="7.6640625" style="181" customWidth="1"/>
    <col min="5638" max="5638" width="8.88671875" style="181" customWidth="1"/>
    <col min="5639" max="5639" width="7.6640625" style="181" customWidth="1"/>
    <col min="5640" max="5640" width="9.5546875" style="181" customWidth="1"/>
    <col min="5641" max="5641" width="9.44140625" style="181" customWidth="1"/>
    <col min="5642" max="5642" width="9.5546875" style="181" customWidth="1"/>
    <col min="5643" max="5643" width="7.6640625" style="181" customWidth="1"/>
    <col min="5644" max="5644" width="6.44140625" style="181" customWidth="1"/>
    <col min="5645" max="5645" width="11.33203125" style="181" customWidth="1"/>
    <col min="5646" max="5646" width="9" style="181" customWidth="1"/>
    <col min="5647" max="5888" width="9.109375" style="181"/>
    <col min="5889" max="5890" width="2.6640625" style="181" customWidth="1"/>
    <col min="5891" max="5891" width="9.88671875" style="181" customWidth="1"/>
    <col min="5892" max="5893" width="7.6640625" style="181" customWidth="1"/>
    <col min="5894" max="5894" width="8.88671875" style="181" customWidth="1"/>
    <col min="5895" max="5895" width="7.6640625" style="181" customWidth="1"/>
    <col min="5896" max="5896" width="9.5546875" style="181" customWidth="1"/>
    <col min="5897" max="5897" width="9.44140625" style="181" customWidth="1"/>
    <col min="5898" max="5898" width="9.5546875" style="181" customWidth="1"/>
    <col min="5899" max="5899" width="7.6640625" style="181" customWidth="1"/>
    <col min="5900" max="5900" width="6.44140625" style="181" customWidth="1"/>
    <col min="5901" max="5901" width="11.33203125" style="181" customWidth="1"/>
    <col min="5902" max="5902" width="9" style="181" customWidth="1"/>
    <col min="5903" max="6144" width="9.109375" style="181"/>
    <col min="6145" max="6146" width="2.6640625" style="181" customWidth="1"/>
    <col min="6147" max="6147" width="9.88671875" style="181" customWidth="1"/>
    <col min="6148" max="6149" width="7.6640625" style="181" customWidth="1"/>
    <col min="6150" max="6150" width="8.88671875" style="181" customWidth="1"/>
    <col min="6151" max="6151" width="7.6640625" style="181" customWidth="1"/>
    <col min="6152" max="6152" width="9.5546875" style="181" customWidth="1"/>
    <col min="6153" max="6153" width="9.44140625" style="181" customWidth="1"/>
    <col min="6154" max="6154" width="9.5546875" style="181" customWidth="1"/>
    <col min="6155" max="6155" width="7.6640625" style="181" customWidth="1"/>
    <col min="6156" max="6156" width="6.44140625" style="181" customWidth="1"/>
    <col min="6157" max="6157" width="11.33203125" style="181" customWidth="1"/>
    <col min="6158" max="6158" width="9" style="181" customWidth="1"/>
    <col min="6159" max="6400" width="9.109375" style="181"/>
    <col min="6401" max="6402" width="2.6640625" style="181" customWidth="1"/>
    <col min="6403" max="6403" width="9.88671875" style="181" customWidth="1"/>
    <col min="6404" max="6405" width="7.6640625" style="181" customWidth="1"/>
    <col min="6406" max="6406" width="8.88671875" style="181" customWidth="1"/>
    <col min="6407" max="6407" width="7.6640625" style="181" customWidth="1"/>
    <col min="6408" max="6408" width="9.5546875" style="181" customWidth="1"/>
    <col min="6409" max="6409" width="9.44140625" style="181" customWidth="1"/>
    <col min="6410" max="6410" width="9.5546875" style="181" customWidth="1"/>
    <col min="6411" max="6411" width="7.6640625" style="181" customWidth="1"/>
    <col min="6412" max="6412" width="6.44140625" style="181" customWidth="1"/>
    <col min="6413" max="6413" width="11.33203125" style="181" customWidth="1"/>
    <col min="6414" max="6414" width="9" style="181" customWidth="1"/>
    <col min="6415" max="6656" width="9.109375" style="181"/>
    <col min="6657" max="6658" width="2.6640625" style="181" customWidth="1"/>
    <col min="6659" max="6659" width="9.88671875" style="181" customWidth="1"/>
    <col min="6660" max="6661" width="7.6640625" style="181" customWidth="1"/>
    <col min="6662" max="6662" width="8.88671875" style="181" customWidth="1"/>
    <col min="6663" max="6663" width="7.6640625" style="181" customWidth="1"/>
    <col min="6664" max="6664" width="9.5546875" style="181" customWidth="1"/>
    <col min="6665" max="6665" width="9.44140625" style="181" customWidth="1"/>
    <col min="6666" max="6666" width="9.5546875" style="181" customWidth="1"/>
    <col min="6667" max="6667" width="7.6640625" style="181" customWidth="1"/>
    <col min="6668" max="6668" width="6.44140625" style="181" customWidth="1"/>
    <col min="6669" max="6669" width="11.33203125" style="181" customWidth="1"/>
    <col min="6670" max="6670" width="9" style="181" customWidth="1"/>
    <col min="6671" max="6912" width="9.109375" style="181"/>
    <col min="6913" max="6914" width="2.6640625" style="181" customWidth="1"/>
    <col min="6915" max="6915" width="9.88671875" style="181" customWidth="1"/>
    <col min="6916" max="6917" width="7.6640625" style="181" customWidth="1"/>
    <col min="6918" max="6918" width="8.88671875" style="181" customWidth="1"/>
    <col min="6919" max="6919" width="7.6640625" style="181" customWidth="1"/>
    <col min="6920" max="6920" width="9.5546875" style="181" customWidth="1"/>
    <col min="6921" max="6921" width="9.44140625" style="181" customWidth="1"/>
    <col min="6922" max="6922" width="9.5546875" style="181" customWidth="1"/>
    <col min="6923" max="6923" width="7.6640625" style="181" customWidth="1"/>
    <col min="6924" max="6924" width="6.44140625" style="181" customWidth="1"/>
    <col min="6925" max="6925" width="11.33203125" style="181" customWidth="1"/>
    <col min="6926" max="6926" width="9" style="181" customWidth="1"/>
    <col min="6927" max="7168" width="9.109375" style="181"/>
    <col min="7169" max="7170" width="2.6640625" style="181" customWidth="1"/>
    <col min="7171" max="7171" width="9.88671875" style="181" customWidth="1"/>
    <col min="7172" max="7173" width="7.6640625" style="181" customWidth="1"/>
    <col min="7174" max="7174" width="8.88671875" style="181" customWidth="1"/>
    <col min="7175" max="7175" width="7.6640625" style="181" customWidth="1"/>
    <col min="7176" max="7176" width="9.5546875" style="181" customWidth="1"/>
    <col min="7177" max="7177" width="9.44140625" style="181" customWidth="1"/>
    <col min="7178" max="7178" width="9.5546875" style="181" customWidth="1"/>
    <col min="7179" max="7179" width="7.6640625" style="181" customWidth="1"/>
    <col min="7180" max="7180" width="6.44140625" style="181" customWidth="1"/>
    <col min="7181" max="7181" width="11.33203125" style="181" customWidth="1"/>
    <col min="7182" max="7182" width="9" style="181" customWidth="1"/>
    <col min="7183" max="7424" width="9.109375" style="181"/>
    <col min="7425" max="7426" width="2.6640625" style="181" customWidth="1"/>
    <col min="7427" max="7427" width="9.88671875" style="181" customWidth="1"/>
    <col min="7428" max="7429" width="7.6640625" style="181" customWidth="1"/>
    <col min="7430" max="7430" width="8.88671875" style="181" customWidth="1"/>
    <col min="7431" max="7431" width="7.6640625" style="181" customWidth="1"/>
    <col min="7432" max="7432" width="9.5546875" style="181" customWidth="1"/>
    <col min="7433" max="7433" width="9.44140625" style="181" customWidth="1"/>
    <col min="7434" max="7434" width="9.5546875" style="181" customWidth="1"/>
    <col min="7435" max="7435" width="7.6640625" style="181" customWidth="1"/>
    <col min="7436" max="7436" width="6.44140625" style="181" customWidth="1"/>
    <col min="7437" max="7437" width="11.33203125" style="181" customWidth="1"/>
    <col min="7438" max="7438" width="9" style="181" customWidth="1"/>
    <col min="7439" max="7680" width="9.109375" style="181"/>
    <col min="7681" max="7682" width="2.6640625" style="181" customWidth="1"/>
    <col min="7683" max="7683" width="9.88671875" style="181" customWidth="1"/>
    <col min="7684" max="7685" width="7.6640625" style="181" customWidth="1"/>
    <col min="7686" max="7686" width="8.88671875" style="181" customWidth="1"/>
    <col min="7687" max="7687" width="7.6640625" style="181" customWidth="1"/>
    <col min="7688" max="7688" width="9.5546875" style="181" customWidth="1"/>
    <col min="7689" max="7689" width="9.44140625" style="181" customWidth="1"/>
    <col min="7690" max="7690" width="9.5546875" style="181" customWidth="1"/>
    <col min="7691" max="7691" width="7.6640625" style="181" customWidth="1"/>
    <col min="7692" max="7692" width="6.44140625" style="181" customWidth="1"/>
    <col min="7693" max="7693" width="11.33203125" style="181" customWidth="1"/>
    <col min="7694" max="7694" width="9" style="181" customWidth="1"/>
    <col min="7695" max="7936" width="9.109375" style="181"/>
    <col min="7937" max="7938" width="2.6640625" style="181" customWidth="1"/>
    <col min="7939" max="7939" width="9.88671875" style="181" customWidth="1"/>
    <col min="7940" max="7941" width="7.6640625" style="181" customWidth="1"/>
    <col min="7942" max="7942" width="8.88671875" style="181" customWidth="1"/>
    <col min="7943" max="7943" width="7.6640625" style="181" customWidth="1"/>
    <col min="7944" max="7944" width="9.5546875" style="181" customWidth="1"/>
    <col min="7945" max="7945" width="9.44140625" style="181" customWidth="1"/>
    <col min="7946" max="7946" width="9.5546875" style="181" customWidth="1"/>
    <col min="7947" max="7947" width="7.6640625" style="181" customWidth="1"/>
    <col min="7948" max="7948" width="6.44140625" style="181" customWidth="1"/>
    <col min="7949" max="7949" width="11.33203125" style="181" customWidth="1"/>
    <col min="7950" max="7950" width="9" style="181" customWidth="1"/>
    <col min="7951" max="8192" width="9.109375" style="181"/>
    <col min="8193" max="8194" width="2.6640625" style="181" customWidth="1"/>
    <col min="8195" max="8195" width="9.88671875" style="181" customWidth="1"/>
    <col min="8196" max="8197" width="7.6640625" style="181" customWidth="1"/>
    <col min="8198" max="8198" width="8.88671875" style="181" customWidth="1"/>
    <col min="8199" max="8199" width="7.6640625" style="181" customWidth="1"/>
    <col min="8200" max="8200" width="9.5546875" style="181" customWidth="1"/>
    <col min="8201" max="8201" width="9.44140625" style="181" customWidth="1"/>
    <col min="8202" max="8202" width="9.5546875" style="181" customWidth="1"/>
    <col min="8203" max="8203" width="7.6640625" style="181" customWidth="1"/>
    <col min="8204" max="8204" width="6.44140625" style="181" customWidth="1"/>
    <col min="8205" max="8205" width="11.33203125" style="181" customWidth="1"/>
    <col min="8206" max="8206" width="9" style="181" customWidth="1"/>
    <col min="8207" max="8448" width="9.109375" style="181"/>
    <col min="8449" max="8450" width="2.6640625" style="181" customWidth="1"/>
    <col min="8451" max="8451" width="9.88671875" style="181" customWidth="1"/>
    <col min="8452" max="8453" width="7.6640625" style="181" customWidth="1"/>
    <col min="8454" max="8454" width="8.88671875" style="181" customWidth="1"/>
    <col min="8455" max="8455" width="7.6640625" style="181" customWidth="1"/>
    <col min="8456" max="8456" width="9.5546875" style="181" customWidth="1"/>
    <col min="8457" max="8457" width="9.44140625" style="181" customWidth="1"/>
    <col min="8458" max="8458" width="9.5546875" style="181" customWidth="1"/>
    <col min="8459" max="8459" width="7.6640625" style="181" customWidth="1"/>
    <col min="8460" max="8460" width="6.44140625" style="181" customWidth="1"/>
    <col min="8461" max="8461" width="11.33203125" style="181" customWidth="1"/>
    <col min="8462" max="8462" width="9" style="181" customWidth="1"/>
    <col min="8463" max="8704" width="9.109375" style="181"/>
    <col min="8705" max="8706" width="2.6640625" style="181" customWidth="1"/>
    <col min="8707" max="8707" width="9.88671875" style="181" customWidth="1"/>
    <col min="8708" max="8709" width="7.6640625" style="181" customWidth="1"/>
    <col min="8710" max="8710" width="8.88671875" style="181" customWidth="1"/>
    <col min="8711" max="8711" width="7.6640625" style="181" customWidth="1"/>
    <col min="8712" max="8712" width="9.5546875" style="181" customWidth="1"/>
    <col min="8713" max="8713" width="9.44140625" style="181" customWidth="1"/>
    <col min="8714" max="8714" width="9.5546875" style="181" customWidth="1"/>
    <col min="8715" max="8715" width="7.6640625" style="181" customWidth="1"/>
    <col min="8716" max="8716" width="6.44140625" style="181" customWidth="1"/>
    <col min="8717" max="8717" width="11.33203125" style="181" customWidth="1"/>
    <col min="8718" max="8718" width="9" style="181" customWidth="1"/>
    <col min="8719" max="8960" width="9.109375" style="181"/>
    <col min="8961" max="8962" width="2.6640625" style="181" customWidth="1"/>
    <col min="8963" max="8963" width="9.88671875" style="181" customWidth="1"/>
    <col min="8964" max="8965" width="7.6640625" style="181" customWidth="1"/>
    <col min="8966" max="8966" width="8.88671875" style="181" customWidth="1"/>
    <col min="8967" max="8967" width="7.6640625" style="181" customWidth="1"/>
    <col min="8968" max="8968" width="9.5546875" style="181" customWidth="1"/>
    <col min="8969" max="8969" width="9.44140625" style="181" customWidth="1"/>
    <col min="8970" max="8970" width="9.5546875" style="181" customWidth="1"/>
    <col min="8971" max="8971" width="7.6640625" style="181" customWidth="1"/>
    <col min="8972" max="8972" width="6.44140625" style="181" customWidth="1"/>
    <col min="8973" max="8973" width="11.33203125" style="181" customWidth="1"/>
    <col min="8974" max="8974" width="9" style="181" customWidth="1"/>
    <col min="8975" max="9216" width="9.109375" style="181"/>
    <col min="9217" max="9218" width="2.6640625" style="181" customWidth="1"/>
    <col min="9219" max="9219" width="9.88671875" style="181" customWidth="1"/>
    <col min="9220" max="9221" width="7.6640625" style="181" customWidth="1"/>
    <col min="9222" max="9222" width="8.88671875" style="181" customWidth="1"/>
    <col min="9223" max="9223" width="7.6640625" style="181" customWidth="1"/>
    <col min="9224" max="9224" width="9.5546875" style="181" customWidth="1"/>
    <col min="9225" max="9225" width="9.44140625" style="181" customWidth="1"/>
    <col min="9226" max="9226" width="9.5546875" style="181" customWidth="1"/>
    <col min="9227" max="9227" width="7.6640625" style="181" customWidth="1"/>
    <col min="9228" max="9228" width="6.44140625" style="181" customWidth="1"/>
    <col min="9229" max="9229" width="11.33203125" style="181" customWidth="1"/>
    <col min="9230" max="9230" width="9" style="181" customWidth="1"/>
    <col min="9231" max="9472" width="9.109375" style="181"/>
    <col min="9473" max="9474" width="2.6640625" style="181" customWidth="1"/>
    <col min="9475" max="9475" width="9.88671875" style="181" customWidth="1"/>
    <col min="9476" max="9477" width="7.6640625" style="181" customWidth="1"/>
    <col min="9478" max="9478" width="8.88671875" style="181" customWidth="1"/>
    <col min="9479" max="9479" width="7.6640625" style="181" customWidth="1"/>
    <col min="9480" max="9480" width="9.5546875" style="181" customWidth="1"/>
    <col min="9481" max="9481" width="9.44140625" style="181" customWidth="1"/>
    <col min="9482" max="9482" width="9.5546875" style="181" customWidth="1"/>
    <col min="9483" max="9483" width="7.6640625" style="181" customWidth="1"/>
    <col min="9484" max="9484" width="6.44140625" style="181" customWidth="1"/>
    <col min="9485" max="9485" width="11.33203125" style="181" customWidth="1"/>
    <col min="9486" max="9486" width="9" style="181" customWidth="1"/>
    <col min="9487" max="9728" width="9.109375" style="181"/>
    <col min="9729" max="9730" width="2.6640625" style="181" customWidth="1"/>
    <col min="9731" max="9731" width="9.88671875" style="181" customWidth="1"/>
    <col min="9732" max="9733" width="7.6640625" style="181" customWidth="1"/>
    <col min="9734" max="9734" width="8.88671875" style="181" customWidth="1"/>
    <col min="9735" max="9735" width="7.6640625" style="181" customWidth="1"/>
    <col min="9736" max="9736" width="9.5546875" style="181" customWidth="1"/>
    <col min="9737" max="9737" width="9.44140625" style="181" customWidth="1"/>
    <col min="9738" max="9738" width="9.5546875" style="181" customWidth="1"/>
    <col min="9739" max="9739" width="7.6640625" style="181" customWidth="1"/>
    <col min="9740" max="9740" width="6.44140625" style="181" customWidth="1"/>
    <col min="9741" max="9741" width="11.33203125" style="181" customWidth="1"/>
    <col min="9742" max="9742" width="9" style="181" customWidth="1"/>
    <col min="9743" max="9984" width="9.109375" style="181"/>
    <col min="9985" max="9986" width="2.6640625" style="181" customWidth="1"/>
    <col min="9987" max="9987" width="9.88671875" style="181" customWidth="1"/>
    <col min="9988" max="9989" width="7.6640625" style="181" customWidth="1"/>
    <col min="9990" max="9990" width="8.88671875" style="181" customWidth="1"/>
    <col min="9991" max="9991" width="7.6640625" style="181" customWidth="1"/>
    <col min="9992" max="9992" width="9.5546875" style="181" customWidth="1"/>
    <col min="9993" max="9993" width="9.44140625" style="181" customWidth="1"/>
    <col min="9994" max="9994" width="9.5546875" style="181" customWidth="1"/>
    <col min="9995" max="9995" width="7.6640625" style="181" customWidth="1"/>
    <col min="9996" max="9996" width="6.44140625" style="181" customWidth="1"/>
    <col min="9997" max="9997" width="11.33203125" style="181" customWidth="1"/>
    <col min="9998" max="9998" width="9" style="181" customWidth="1"/>
    <col min="9999" max="10240" width="9.109375" style="181"/>
    <col min="10241" max="10242" width="2.6640625" style="181" customWidth="1"/>
    <col min="10243" max="10243" width="9.88671875" style="181" customWidth="1"/>
    <col min="10244" max="10245" width="7.6640625" style="181" customWidth="1"/>
    <col min="10246" max="10246" width="8.88671875" style="181" customWidth="1"/>
    <col min="10247" max="10247" width="7.6640625" style="181" customWidth="1"/>
    <col min="10248" max="10248" width="9.5546875" style="181" customWidth="1"/>
    <col min="10249" max="10249" width="9.44140625" style="181" customWidth="1"/>
    <col min="10250" max="10250" width="9.5546875" style="181" customWidth="1"/>
    <col min="10251" max="10251" width="7.6640625" style="181" customWidth="1"/>
    <col min="10252" max="10252" width="6.44140625" style="181" customWidth="1"/>
    <col min="10253" max="10253" width="11.33203125" style="181" customWidth="1"/>
    <col min="10254" max="10254" width="9" style="181" customWidth="1"/>
    <col min="10255" max="10496" width="9.109375" style="181"/>
    <col min="10497" max="10498" width="2.6640625" style="181" customWidth="1"/>
    <col min="10499" max="10499" width="9.88671875" style="181" customWidth="1"/>
    <col min="10500" max="10501" width="7.6640625" style="181" customWidth="1"/>
    <col min="10502" max="10502" width="8.88671875" style="181" customWidth="1"/>
    <col min="10503" max="10503" width="7.6640625" style="181" customWidth="1"/>
    <col min="10504" max="10504" width="9.5546875" style="181" customWidth="1"/>
    <col min="10505" max="10505" width="9.44140625" style="181" customWidth="1"/>
    <col min="10506" max="10506" width="9.5546875" style="181" customWidth="1"/>
    <col min="10507" max="10507" width="7.6640625" style="181" customWidth="1"/>
    <col min="10508" max="10508" width="6.44140625" style="181" customWidth="1"/>
    <col min="10509" max="10509" width="11.33203125" style="181" customWidth="1"/>
    <col min="10510" max="10510" width="9" style="181" customWidth="1"/>
    <col min="10511" max="10752" width="9.109375" style="181"/>
    <col min="10753" max="10754" width="2.6640625" style="181" customWidth="1"/>
    <col min="10755" max="10755" width="9.88671875" style="181" customWidth="1"/>
    <col min="10756" max="10757" width="7.6640625" style="181" customWidth="1"/>
    <col min="10758" max="10758" width="8.88671875" style="181" customWidth="1"/>
    <col min="10759" max="10759" width="7.6640625" style="181" customWidth="1"/>
    <col min="10760" max="10760" width="9.5546875" style="181" customWidth="1"/>
    <col min="10761" max="10761" width="9.44140625" style="181" customWidth="1"/>
    <col min="10762" max="10762" width="9.5546875" style="181" customWidth="1"/>
    <col min="10763" max="10763" width="7.6640625" style="181" customWidth="1"/>
    <col min="10764" max="10764" width="6.44140625" style="181" customWidth="1"/>
    <col min="10765" max="10765" width="11.33203125" style="181" customWidth="1"/>
    <col min="10766" max="10766" width="9" style="181" customWidth="1"/>
    <col min="10767" max="11008" width="9.109375" style="181"/>
    <col min="11009" max="11010" width="2.6640625" style="181" customWidth="1"/>
    <col min="11011" max="11011" width="9.88671875" style="181" customWidth="1"/>
    <col min="11012" max="11013" width="7.6640625" style="181" customWidth="1"/>
    <col min="11014" max="11014" width="8.88671875" style="181" customWidth="1"/>
    <col min="11015" max="11015" width="7.6640625" style="181" customWidth="1"/>
    <col min="11016" max="11016" width="9.5546875" style="181" customWidth="1"/>
    <col min="11017" max="11017" width="9.44140625" style="181" customWidth="1"/>
    <col min="11018" max="11018" width="9.5546875" style="181" customWidth="1"/>
    <col min="11019" max="11019" width="7.6640625" style="181" customWidth="1"/>
    <col min="11020" max="11020" width="6.44140625" style="181" customWidth="1"/>
    <col min="11021" max="11021" width="11.33203125" style="181" customWidth="1"/>
    <col min="11022" max="11022" width="9" style="181" customWidth="1"/>
    <col min="11023" max="11264" width="9.109375" style="181"/>
    <col min="11265" max="11266" width="2.6640625" style="181" customWidth="1"/>
    <col min="11267" max="11267" width="9.88671875" style="181" customWidth="1"/>
    <col min="11268" max="11269" width="7.6640625" style="181" customWidth="1"/>
    <col min="11270" max="11270" width="8.88671875" style="181" customWidth="1"/>
    <col min="11271" max="11271" width="7.6640625" style="181" customWidth="1"/>
    <col min="11272" max="11272" width="9.5546875" style="181" customWidth="1"/>
    <col min="11273" max="11273" width="9.44140625" style="181" customWidth="1"/>
    <col min="11274" max="11274" width="9.5546875" style="181" customWidth="1"/>
    <col min="11275" max="11275" width="7.6640625" style="181" customWidth="1"/>
    <col min="11276" max="11276" width="6.44140625" style="181" customWidth="1"/>
    <col min="11277" max="11277" width="11.33203125" style="181" customWidth="1"/>
    <col min="11278" max="11278" width="9" style="181" customWidth="1"/>
    <col min="11279" max="11520" width="9.109375" style="181"/>
    <col min="11521" max="11522" width="2.6640625" style="181" customWidth="1"/>
    <col min="11523" max="11523" width="9.88671875" style="181" customWidth="1"/>
    <col min="11524" max="11525" width="7.6640625" style="181" customWidth="1"/>
    <col min="11526" max="11526" width="8.88671875" style="181" customWidth="1"/>
    <col min="11527" max="11527" width="7.6640625" style="181" customWidth="1"/>
    <col min="11528" max="11528" width="9.5546875" style="181" customWidth="1"/>
    <col min="11529" max="11529" width="9.44140625" style="181" customWidth="1"/>
    <col min="11530" max="11530" width="9.5546875" style="181" customWidth="1"/>
    <col min="11531" max="11531" width="7.6640625" style="181" customWidth="1"/>
    <col min="11532" max="11532" width="6.44140625" style="181" customWidth="1"/>
    <col min="11533" max="11533" width="11.33203125" style="181" customWidth="1"/>
    <col min="11534" max="11534" width="9" style="181" customWidth="1"/>
    <col min="11535" max="11776" width="9.109375" style="181"/>
    <col min="11777" max="11778" width="2.6640625" style="181" customWidth="1"/>
    <col min="11779" max="11779" width="9.88671875" style="181" customWidth="1"/>
    <col min="11780" max="11781" width="7.6640625" style="181" customWidth="1"/>
    <col min="11782" max="11782" width="8.88671875" style="181" customWidth="1"/>
    <col min="11783" max="11783" width="7.6640625" style="181" customWidth="1"/>
    <col min="11784" max="11784" width="9.5546875" style="181" customWidth="1"/>
    <col min="11785" max="11785" width="9.44140625" style="181" customWidth="1"/>
    <col min="11786" max="11786" width="9.5546875" style="181" customWidth="1"/>
    <col min="11787" max="11787" width="7.6640625" style="181" customWidth="1"/>
    <col min="11788" max="11788" width="6.44140625" style="181" customWidth="1"/>
    <col min="11789" max="11789" width="11.33203125" style="181" customWidth="1"/>
    <col min="11790" max="11790" width="9" style="181" customWidth="1"/>
    <col min="11791" max="12032" width="9.109375" style="181"/>
    <col min="12033" max="12034" width="2.6640625" style="181" customWidth="1"/>
    <col min="12035" max="12035" width="9.88671875" style="181" customWidth="1"/>
    <col min="12036" max="12037" width="7.6640625" style="181" customWidth="1"/>
    <col min="12038" max="12038" width="8.88671875" style="181" customWidth="1"/>
    <col min="12039" max="12039" width="7.6640625" style="181" customWidth="1"/>
    <col min="12040" max="12040" width="9.5546875" style="181" customWidth="1"/>
    <col min="12041" max="12041" width="9.44140625" style="181" customWidth="1"/>
    <col min="12042" max="12042" width="9.5546875" style="181" customWidth="1"/>
    <col min="12043" max="12043" width="7.6640625" style="181" customWidth="1"/>
    <col min="12044" max="12044" width="6.44140625" style="181" customWidth="1"/>
    <col min="12045" max="12045" width="11.33203125" style="181" customWidth="1"/>
    <col min="12046" max="12046" width="9" style="181" customWidth="1"/>
    <col min="12047" max="12288" width="9.109375" style="181"/>
    <col min="12289" max="12290" width="2.6640625" style="181" customWidth="1"/>
    <col min="12291" max="12291" width="9.88671875" style="181" customWidth="1"/>
    <col min="12292" max="12293" width="7.6640625" style="181" customWidth="1"/>
    <col min="12294" max="12294" width="8.88671875" style="181" customWidth="1"/>
    <col min="12295" max="12295" width="7.6640625" style="181" customWidth="1"/>
    <col min="12296" max="12296" width="9.5546875" style="181" customWidth="1"/>
    <col min="12297" max="12297" width="9.44140625" style="181" customWidth="1"/>
    <col min="12298" max="12298" width="9.5546875" style="181" customWidth="1"/>
    <col min="12299" max="12299" width="7.6640625" style="181" customWidth="1"/>
    <col min="12300" max="12300" width="6.44140625" style="181" customWidth="1"/>
    <col min="12301" max="12301" width="11.33203125" style="181" customWidth="1"/>
    <col min="12302" max="12302" width="9" style="181" customWidth="1"/>
    <col min="12303" max="12544" width="9.109375" style="181"/>
    <col min="12545" max="12546" width="2.6640625" style="181" customWidth="1"/>
    <col min="12547" max="12547" width="9.88671875" style="181" customWidth="1"/>
    <col min="12548" max="12549" width="7.6640625" style="181" customWidth="1"/>
    <col min="12550" max="12550" width="8.88671875" style="181" customWidth="1"/>
    <col min="12551" max="12551" width="7.6640625" style="181" customWidth="1"/>
    <col min="12552" max="12552" width="9.5546875" style="181" customWidth="1"/>
    <col min="12553" max="12553" width="9.44140625" style="181" customWidth="1"/>
    <col min="12554" max="12554" width="9.5546875" style="181" customWidth="1"/>
    <col min="12555" max="12555" width="7.6640625" style="181" customWidth="1"/>
    <col min="12556" max="12556" width="6.44140625" style="181" customWidth="1"/>
    <col min="12557" max="12557" width="11.33203125" style="181" customWidth="1"/>
    <col min="12558" max="12558" width="9" style="181" customWidth="1"/>
    <col min="12559" max="12800" width="9.109375" style="181"/>
    <col min="12801" max="12802" width="2.6640625" style="181" customWidth="1"/>
    <col min="12803" max="12803" width="9.88671875" style="181" customWidth="1"/>
    <col min="12804" max="12805" width="7.6640625" style="181" customWidth="1"/>
    <col min="12806" max="12806" width="8.88671875" style="181" customWidth="1"/>
    <col min="12807" max="12807" width="7.6640625" style="181" customWidth="1"/>
    <col min="12808" max="12808" width="9.5546875" style="181" customWidth="1"/>
    <col min="12809" max="12809" width="9.44140625" style="181" customWidth="1"/>
    <col min="12810" max="12810" width="9.5546875" style="181" customWidth="1"/>
    <col min="12811" max="12811" width="7.6640625" style="181" customWidth="1"/>
    <col min="12812" max="12812" width="6.44140625" style="181" customWidth="1"/>
    <col min="12813" max="12813" width="11.33203125" style="181" customWidth="1"/>
    <col min="12814" max="12814" width="9" style="181" customWidth="1"/>
    <col min="12815" max="13056" width="9.109375" style="181"/>
    <col min="13057" max="13058" width="2.6640625" style="181" customWidth="1"/>
    <col min="13059" max="13059" width="9.88671875" style="181" customWidth="1"/>
    <col min="13060" max="13061" width="7.6640625" style="181" customWidth="1"/>
    <col min="13062" max="13062" width="8.88671875" style="181" customWidth="1"/>
    <col min="13063" max="13063" width="7.6640625" style="181" customWidth="1"/>
    <col min="13064" max="13064" width="9.5546875" style="181" customWidth="1"/>
    <col min="13065" max="13065" width="9.44140625" style="181" customWidth="1"/>
    <col min="13066" max="13066" width="9.5546875" style="181" customWidth="1"/>
    <col min="13067" max="13067" width="7.6640625" style="181" customWidth="1"/>
    <col min="13068" max="13068" width="6.44140625" style="181" customWidth="1"/>
    <col min="13069" max="13069" width="11.33203125" style="181" customWidth="1"/>
    <col min="13070" max="13070" width="9" style="181" customWidth="1"/>
    <col min="13071" max="13312" width="9.109375" style="181"/>
    <col min="13313" max="13314" width="2.6640625" style="181" customWidth="1"/>
    <col min="13315" max="13315" width="9.88671875" style="181" customWidth="1"/>
    <col min="13316" max="13317" width="7.6640625" style="181" customWidth="1"/>
    <col min="13318" max="13318" width="8.88671875" style="181" customWidth="1"/>
    <col min="13319" max="13319" width="7.6640625" style="181" customWidth="1"/>
    <col min="13320" max="13320" width="9.5546875" style="181" customWidth="1"/>
    <col min="13321" max="13321" width="9.44140625" style="181" customWidth="1"/>
    <col min="13322" max="13322" width="9.5546875" style="181" customWidth="1"/>
    <col min="13323" max="13323" width="7.6640625" style="181" customWidth="1"/>
    <col min="13324" max="13324" width="6.44140625" style="181" customWidth="1"/>
    <col min="13325" max="13325" width="11.33203125" style="181" customWidth="1"/>
    <col min="13326" max="13326" width="9" style="181" customWidth="1"/>
    <col min="13327" max="13568" width="9.109375" style="181"/>
    <col min="13569" max="13570" width="2.6640625" style="181" customWidth="1"/>
    <col min="13571" max="13571" width="9.88671875" style="181" customWidth="1"/>
    <col min="13572" max="13573" width="7.6640625" style="181" customWidth="1"/>
    <col min="13574" max="13574" width="8.88671875" style="181" customWidth="1"/>
    <col min="13575" max="13575" width="7.6640625" style="181" customWidth="1"/>
    <col min="13576" max="13576" width="9.5546875" style="181" customWidth="1"/>
    <col min="13577" max="13577" width="9.44140625" style="181" customWidth="1"/>
    <col min="13578" max="13578" width="9.5546875" style="181" customWidth="1"/>
    <col min="13579" max="13579" width="7.6640625" style="181" customWidth="1"/>
    <col min="13580" max="13580" width="6.44140625" style="181" customWidth="1"/>
    <col min="13581" max="13581" width="11.33203125" style="181" customWidth="1"/>
    <col min="13582" max="13582" width="9" style="181" customWidth="1"/>
    <col min="13583" max="13824" width="9.109375" style="181"/>
    <col min="13825" max="13826" width="2.6640625" style="181" customWidth="1"/>
    <col min="13827" max="13827" width="9.88671875" style="181" customWidth="1"/>
    <col min="13828" max="13829" width="7.6640625" style="181" customWidth="1"/>
    <col min="13830" max="13830" width="8.88671875" style="181" customWidth="1"/>
    <col min="13831" max="13831" width="7.6640625" style="181" customWidth="1"/>
    <col min="13832" max="13832" width="9.5546875" style="181" customWidth="1"/>
    <col min="13833" max="13833" width="9.44140625" style="181" customWidth="1"/>
    <col min="13834" max="13834" width="9.5546875" style="181" customWidth="1"/>
    <col min="13835" max="13835" width="7.6640625" style="181" customWidth="1"/>
    <col min="13836" max="13836" width="6.44140625" style="181" customWidth="1"/>
    <col min="13837" max="13837" width="11.33203125" style="181" customWidth="1"/>
    <col min="13838" max="13838" width="9" style="181" customWidth="1"/>
    <col min="13839" max="14080" width="9.109375" style="181"/>
    <col min="14081" max="14082" width="2.6640625" style="181" customWidth="1"/>
    <col min="14083" max="14083" width="9.88671875" style="181" customWidth="1"/>
    <col min="14084" max="14085" width="7.6640625" style="181" customWidth="1"/>
    <col min="14086" max="14086" width="8.88671875" style="181" customWidth="1"/>
    <col min="14087" max="14087" width="7.6640625" style="181" customWidth="1"/>
    <col min="14088" max="14088" width="9.5546875" style="181" customWidth="1"/>
    <col min="14089" max="14089" width="9.44140625" style="181" customWidth="1"/>
    <col min="14090" max="14090" width="9.5546875" style="181" customWidth="1"/>
    <col min="14091" max="14091" width="7.6640625" style="181" customWidth="1"/>
    <col min="14092" max="14092" width="6.44140625" style="181" customWidth="1"/>
    <col min="14093" max="14093" width="11.33203125" style="181" customWidth="1"/>
    <col min="14094" max="14094" width="9" style="181" customWidth="1"/>
    <col min="14095" max="14336" width="9.109375" style="181"/>
    <col min="14337" max="14338" width="2.6640625" style="181" customWidth="1"/>
    <col min="14339" max="14339" width="9.88671875" style="181" customWidth="1"/>
    <col min="14340" max="14341" width="7.6640625" style="181" customWidth="1"/>
    <col min="14342" max="14342" width="8.88671875" style="181" customWidth="1"/>
    <col min="14343" max="14343" width="7.6640625" style="181" customWidth="1"/>
    <col min="14344" max="14344" width="9.5546875" style="181" customWidth="1"/>
    <col min="14345" max="14345" width="9.44140625" style="181" customWidth="1"/>
    <col min="14346" max="14346" width="9.5546875" style="181" customWidth="1"/>
    <col min="14347" max="14347" width="7.6640625" style="181" customWidth="1"/>
    <col min="14348" max="14348" width="6.44140625" style="181" customWidth="1"/>
    <col min="14349" max="14349" width="11.33203125" style="181" customWidth="1"/>
    <col min="14350" max="14350" width="9" style="181" customWidth="1"/>
    <col min="14351" max="14592" width="9.109375" style="181"/>
    <col min="14593" max="14594" width="2.6640625" style="181" customWidth="1"/>
    <col min="14595" max="14595" width="9.88671875" style="181" customWidth="1"/>
    <col min="14596" max="14597" width="7.6640625" style="181" customWidth="1"/>
    <col min="14598" max="14598" width="8.88671875" style="181" customWidth="1"/>
    <col min="14599" max="14599" width="7.6640625" style="181" customWidth="1"/>
    <col min="14600" max="14600" width="9.5546875" style="181" customWidth="1"/>
    <col min="14601" max="14601" width="9.44140625" style="181" customWidth="1"/>
    <col min="14602" max="14602" width="9.5546875" style="181" customWidth="1"/>
    <col min="14603" max="14603" width="7.6640625" style="181" customWidth="1"/>
    <col min="14604" max="14604" width="6.44140625" style="181" customWidth="1"/>
    <col min="14605" max="14605" width="11.33203125" style="181" customWidth="1"/>
    <col min="14606" max="14606" width="9" style="181" customWidth="1"/>
    <col min="14607" max="14848" width="9.109375" style="181"/>
    <col min="14849" max="14850" width="2.6640625" style="181" customWidth="1"/>
    <col min="14851" max="14851" width="9.88671875" style="181" customWidth="1"/>
    <col min="14852" max="14853" width="7.6640625" style="181" customWidth="1"/>
    <col min="14854" max="14854" width="8.88671875" style="181" customWidth="1"/>
    <col min="14855" max="14855" width="7.6640625" style="181" customWidth="1"/>
    <col min="14856" max="14856" width="9.5546875" style="181" customWidth="1"/>
    <col min="14857" max="14857" width="9.44140625" style="181" customWidth="1"/>
    <col min="14858" max="14858" width="9.5546875" style="181" customWidth="1"/>
    <col min="14859" max="14859" width="7.6640625" style="181" customWidth="1"/>
    <col min="14860" max="14860" width="6.44140625" style="181" customWidth="1"/>
    <col min="14861" max="14861" width="11.33203125" style="181" customWidth="1"/>
    <col min="14862" max="14862" width="9" style="181" customWidth="1"/>
    <col min="14863" max="15104" width="9.109375" style="181"/>
    <col min="15105" max="15106" width="2.6640625" style="181" customWidth="1"/>
    <col min="15107" max="15107" width="9.88671875" style="181" customWidth="1"/>
    <col min="15108" max="15109" width="7.6640625" style="181" customWidth="1"/>
    <col min="15110" max="15110" width="8.88671875" style="181" customWidth="1"/>
    <col min="15111" max="15111" width="7.6640625" style="181" customWidth="1"/>
    <col min="15112" max="15112" width="9.5546875" style="181" customWidth="1"/>
    <col min="15113" max="15113" width="9.44140625" style="181" customWidth="1"/>
    <col min="15114" max="15114" width="9.5546875" style="181" customWidth="1"/>
    <col min="15115" max="15115" width="7.6640625" style="181" customWidth="1"/>
    <col min="15116" max="15116" width="6.44140625" style="181" customWidth="1"/>
    <col min="15117" max="15117" width="11.33203125" style="181" customWidth="1"/>
    <col min="15118" max="15118" width="9" style="181" customWidth="1"/>
    <col min="15119" max="15360" width="9.109375" style="181"/>
    <col min="15361" max="15362" width="2.6640625" style="181" customWidth="1"/>
    <col min="15363" max="15363" width="9.88671875" style="181" customWidth="1"/>
    <col min="15364" max="15365" width="7.6640625" style="181" customWidth="1"/>
    <col min="15366" max="15366" width="8.88671875" style="181" customWidth="1"/>
    <col min="15367" max="15367" width="7.6640625" style="181" customWidth="1"/>
    <col min="15368" max="15368" width="9.5546875" style="181" customWidth="1"/>
    <col min="15369" max="15369" width="9.44140625" style="181" customWidth="1"/>
    <col min="15370" max="15370" width="9.5546875" style="181" customWidth="1"/>
    <col min="15371" max="15371" width="7.6640625" style="181" customWidth="1"/>
    <col min="15372" max="15372" width="6.44140625" style="181" customWidth="1"/>
    <col min="15373" max="15373" width="11.33203125" style="181" customWidth="1"/>
    <col min="15374" max="15374" width="9" style="181" customWidth="1"/>
    <col min="15375" max="15616" width="9.109375" style="181"/>
    <col min="15617" max="15618" width="2.6640625" style="181" customWidth="1"/>
    <col min="15619" max="15619" width="9.88671875" style="181" customWidth="1"/>
    <col min="15620" max="15621" width="7.6640625" style="181" customWidth="1"/>
    <col min="15622" max="15622" width="8.88671875" style="181" customWidth="1"/>
    <col min="15623" max="15623" width="7.6640625" style="181" customWidth="1"/>
    <col min="15624" max="15624" width="9.5546875" style="181" customWidth="1"/>
    <col min="15625" max="15625" width="9.44140625" style="181" customWidth="1"/>
    <col min="15626" max="15626" width="9.5546875" style="181" customWidth="1"/>
    <col min="15627" max="15627" width="7.6640625" style="181" customWidth="1"/>
    <col min="15628" max="15628" width="6.44140625" style="181" customWidth="1"/>
    <col min="15629" max="15629" width="11.33203125" style="181" customWidth="1"/>
    <col min="15630" max="15630" width="9" style="181" customWidth="1"/>
    <col min="15631" max="15872" width="9.109375" style="181"/>
    <col min="15873" max="15874" width="2.6640625" style="181" customWidth="1"/>
    <col min="15875" max="15875" width="9.88671875" style="181" customWidth="1"/>
    <col min="15876" max="15877" width="7.6640625" style="181" customWidth="1"/>
    <col min="15878" max="15878" width="8.88671875" style="181" customWidth="1"/>
    <col min="15879" max="15879" width="7.6640625" style="181" customWidth="1"/>
    <col min="15880" max="15880" width="9.5546875" style="181" customWidth="1"/>
    <col min="15881" max="15881" width="9.44140625" style="181" customWidth="1"/>
    <col min="15882" max="15882" width="9.5546875" style="181" customWidth="1"/>
    <col min="15883" max="15883" width="7.6640625" style="181" customWidth="1"/>
    <col min="15884" max="15884" width="6.44140625" style="181" customWidth="1"/>
    <col min="15885" max="15885" width="11.33203125" style="181" customWidth="1"/>
    <col min="15886" max="15886" width="9" style="181" customWidth="1"/>
    <col min="15887" max="16128" width="9.109375" style="181"/>
    <col min="16129" max="16130" width="2.6640625" style="181" customWidth="1"/>
    <col min="16131" max="16131" width="9.88671875" style="181" customWidth="1"/>
    <col min="16132" max="16133" width="7.6640625" style="181" customWidth="1"/>
    <col min="16134" max="16134" width="8.88671875" style="181" customWidth="1"/>
    <col min="16135" max="16135" width="7.6640625" style="181" customWidth="1"/>
    <col min="16136" max="16136" width="9.5546875" style="181" customWidth="1"/>
    <col min="16137" max="16137" width="9.44140625" style="181" customWidth="1"/>
    <col min="16138" max="16138" width="9.5546875" style="181" customWidth="1"/>
    <col min="16139" max="16139" width="7.6640625" style="181" customWidth="1"/>
    <col min="16140" max="16140" width="6.44140625" style="181" customWidth="1"/>
    <col min="16141" max="16141" width="11.33203125" style="181" customWidth="1"/>
    <col min="16142" max="16142" width="9" style="181" customWidth="1"/>
    <col min="16143" max="16384" width="9.109375" style="181"/>
  </cols>
  <sheetData>
    <row r="1" spans="2:21">
      <c r="N1" s="576" t="s">
        <v>742</v>
      </c>
    </row>
    <row r="2" spans="2:21" ht="18.75" customHeight="1" thickBot="1">
      <c r="C2" s="1873" t="s">
        <v>743</v>
      </c>
      <c r="D2" s="1873"/>
      <c r="E2" s="1873"/>
      <c r="F2" s="1873"/>
      <c r="G2" s="1873"/>
      <c r="H2" s="1873"/>
      <c r="I2" s="1873"/>
      <c r="J2" s="1873"/>
      <c r="K2" s="1873"/>
      <c r="L2" s="1873"/>
      <c r="M2" s="1873"/>
      <c r="N2" s="1873"/>
    </row>
    <row r="3" spans="2:21" ht="7.5" customHeight="1">
      <c r="B3" s="577"/>
      <c r="C3" s="578"/>
      <c r="D3" s="578"/>
      <c r="E3" s="578"/>
      <c r="F3" s="578"/>
      <c r="G3" s="578"/>
      <c r="H3" s="578"/>
      <c r="I3" s="578"/>
      <c r="J3" s="578"/>
      <c r="K3" s="578"/>
      <c r="L3" s="578"/>
      <c r="M3" s="578"/>
      <c r="N3" s="579"/>
    </row>
    <row r="4" spans="2:21" ht="21.75" customHeight="1">
      <c r="B4" s="580"/>
      <c r="C4" s="581" t="s">
        <v>744</v>
      </c>
      <c r="D4" s="581"/>
      <c r="E4" s="581"/>
      <c r="F4" s="581"/>
      <c r="G4" s="581"/>
      <c r="H4" s="581"/>
      <c r="I4" s="581"/>
      <c r="J4" s="581"/>
      <c r="L4" s="181" t="s">
        <v>745</v>
      </c>
      <c r="M4" s="768">
        <f ca="1">TODAY()</f>
        <v>45785</v>
      </c>
      <c r="N4" s="582"/>
    </row>
    <row r="5" spans="2:21" ht="21.75" customHeight="1">
      <c r="B5" s="580"/>
      <c r="C5" s="581" t="s">
        <v>746</v>
      </c>
      <c r="D5" s="581"/>
      <c r="E5" s="581"/>
      <c r="F5" s="581"/>
      <c r="G5" s="581" t="s">
        <v>187</v>
      </c>
      <c r="H5" s="581"/>
      <c r="I5" s="581"/>
      <c r="J5" s="581"/>
      <c r="N5" s="582"/>
    </row>
    <row r="6" spans="2:21" ht="53.25" customHeight="1" thickBot="1">
      <c r="B6" s="1874" t="s">
        <v>747</v>
      </c>
      <c r="C6" s="1875"/>
      <c r="D6" s="1875"/>
      <c r="E6" s="1875"/>
      <c r="F6" s="1875"/>
      <c r="G6" s="1875"/>
      <c r="H6" s="1875"/>
      <c r="I6" s="1875"/>
      <c r="J6" s="1875"/>
      <c r="K6" s="1875"/>
      <c r="L6" s="1875"/>
      <c r="M6" s="1875"/>
      <c r="N6" s="1876"/>
    </row>
    <row r="7" spans="2:21" ht="6.75" customHeight="1" thickBot="1">
      <c r="B7" s="583"/>
      <c r="C7" s="583"/>
      <c r="D7" s="583"/>
      <c r="E7" s="583"/>
      <c r="F7" s="583"/>
      <c r="G7" s="583"/>
      <c r="H7" s="583"/>
      <c r="I7" s="583"/>
      <c r="J7" s="583"/>
      <c r="K7" s="583"/>
      <c r="L7" s="583"/>
      <c r="M7" s="583"/>
      <c r="N7" s="583"/>
    </row>
    <row r="8" spans="2:21" ht="84.75" customHeight="1">
      <c r="B8" s="1877" t="s">
        <v>748</v>
      </c>
      <c r="C8" s="1880" t="s">
        <v>749</v>
      </c>
      <c r="D8" s="1880"/>
      <c r="E8" s="1880"/>
      <c r="F8" s="1881"/>
      <c r="G8" s="1882" t="s">
        <v>1005</v>
      </c>
      <c r="H8" s="1880"/>
      <c r="I8" s="1880"/>
      <c r="J8" s="1880"/>
      <c r="K8" s="1880"/>
      <c r="L8" s="1880"/>
      <c r="M8" s="1880"/>
      <c r="N8" s="1883"/>
      <c r="U8" s="239" t="s">
        <v>352</v>
      </c>
    </row>
    <row r="9" spans="2:21" ht="40.5" customHeight="1">
      <c r="B9" s="1878"/>
      <c r="C9" s="1884" t="s">
        <v>750</v>
      </c>
      <c r="D9" s="1884"/>
      <c r="E9" s="1884"/>
      <c r="F9" s="1885"/>
      <c r="G9" s="1886"/>
      <c r="H9" s="1886"/>
      <c r="I9" s="1886"/>
      <c r="J9" s="1886"/>
      <c r="K9" s="1886"/>
      <c r="L9" s="1886"/>
      <c r="M9" s="1886"/>
      <c r="N9" s="1887"/>
    </row>
    <row r="10" spans="2:21" ht="24.9" customHeight="1">
      <c r="B10" s="1878"/>
      <c r="C10" s="1884" t="s">
        <v>751</v>
      </c>
      <c r="D10" s="1884"/>
      <c r="E10" s="1884"/>
      <c r="F10" s="1885"/>
      <c r="G10" s="1888">
        <v>0</v>
      </c>
      <c r="H10" s="1888"/>
      <c r="I10" s="1888"/>
      <c r="J10" s="1888"/>
      <c r="K10" s="1888"/>
      <c r="L10" s="1888"/>
      <c r="M10" s="1888"/>
      <c r="N10" s="1889"/>
    </row>
    <row r="11" spans="2:21" ht="24.9" customHeight="1">
      <c r="B11" s="1878"/>
      <c r="C11" s="1884" t="s">
        <v>752</v>
      </c>
      <c r="D11" s="1884"/>
      <c r="E11" s="1884"/>
      <c r="F11" s="1885"/>
      <c r="G11" s="1888">
        <f>G10</f>
        <v>0</v>
      </c>
      <c r="H11" s="1888"/>
      <c r="I11" s="1888"/>
      <c r="J11" s="1888"/>
      <c r="K11" s="1888"/>
      <c r="L11" s="1888"/>
      <c r="M11" s="1888"/>
      <c r="N11" s="1889"/>
    </row>
    <row r="12" spans="2:21" ht="19.5" customHeight="1">
      <c r="B12" s="1878"/>
      <c r="C12" s="1884" t="s">
        <v>753</v>
      </c>
      <c r="D12" s="1884"/>
      <c r="E12" s="1884"/>
      <c r="F12" s="1885"/>
      <c r="G12" s="1888">
        <f>G11</f>
        <v>0</v>
      </c>
      <c r="H12" s="1888"/>
      <c r="I12" s="1888"/>
      <c r="J12" s="1888"/>
      <c r="K12" s="1888"/>
      <c r="L12" s="1888"/>
      <c r="M12" s="1888"/>
      <c r="N12" s="1889"/>
    </row>
    <row r="13" spans="2:21" ht="24.9" customHeight="1">
      <c r="B13" s="1878"/>
      <c r="C13" s="1893" t="s">
        <v>754</v>
      </c>
      <c r="D13" s="1884"/>
      <c r="E13" s="1884"/>
      <c r="F13" s="1885"/>
      <c r="G13" s="1888">
        <f>G12</f>
        <v>0</v>
      </c>
      <c r="H13" s="1888"/>
      <c r="I13" s="1888"/>
      <c r="J13" s="1888"/>
      <c r="K13" s="1888"/>
      <c r="L13" s="1888"/>
      <c r="M13" s="1888"/>
      <c r="N13" s="1889"/>
    </row>
    <row r="14" spans="2:21" ht="24.9" customHeight="1">
      <c r="B14" s="1878"/>
      <c r="C14" s="1884" t="s">
        <v>755</v>
      </c>
      <c r="D14" s="1884"/>
      <c r="E14" s="1884"/>
      <c r="F14" s="1885"/>
      <c r="G14" s="1890">
        <f>G13</f>
        <v>0</v>
      </c>
      <c r="H14" s="1890"/>
      <c r="I14" s="1890"/>
      <c r="J14" s="1890"/>
      <c r="K14" s="1890"/>
      <c r="L14" s="1890"/>
      <c r="M14" s="1890"/>
      <c r="N14" s="1891"/>
    </row>
    <row r="15" spans="2:21" ht="24.9" customHeight="1">
      <c r="B15" s="1878"/>
      <c r="C15" s="1884" t="s">
        <v>756</v>
      </c>
      <c r="D15" s="1884"/>
      <c r="E15" s="1884"/>
      <c r="F15" s="1885"/>
      <c r="G15" s="1892" t="s">
        <v>1004</v>
      </c>
      <c r="H15" s="1886"/>
      <c r="I15" s="1886"/>
      <c r="J15" s="1886"/>
      <c r="K15" s="1886"/>
      <c r="L15" s="1886"/>
      <c r="M15" s="1886"/>
      <c r="N15" s="1887"/>
    </row>
    <row r="16" spans="2:21" ht="39" customHeight="1">
      <c r="B16" s="1878"/>
      <c r="C16" s="1898" t="s">
        <v>757</v>
      </c>
      <c r="D16" s="1898"/>
      <c r="E16" s="1898"/>
      <c r="F16" s="1899"/>
      <c r="G16" s="1900"/>
      <c r="H16" s="1901"/>
      <c r="I16" s="1901"/>
      <c r="J16" s="1901"/>
      <c r="K16" s="1901"/>
      <c r="L16" s="1901"/>
      <c r="M16" s="1901"/>
      <c r="N16" s="1902"/>
    </row>
    <row r="17" spans="2:15" ht="39" customHeight="1" thickBot="1">
      <c r="B17" s="1878"/>
      <c r="C17" s="1903" t="s">
        <v>758</v>
      </c>
      <c r="D17" s="1904"/>
      <c r="E17" s="1904"/>
      <c r="F17" s="1905"/>
      <c r="G17" s="1901"/>
      <c r="H17" s="1901"/>
      <c r="I17" s="1901"/>
      <c r="J17" s="1901"/>
      <c r="K17" s="1901"/>
      <c r="L17" s="1901"/>
      <c r="M17" s="1901"/>
      <c r="N17" s="1902"/>
    </row>
    <row r="18" spans="2:15" ht="36.75" customHeight="1" thickBot="1">
      <c r="B18" s="1879"/>
      <c r="C18" s="1903" t="s">
        <v>759</v>
      </c>
      <c r="D18" s="1904"/>
      <c r="E18" s="1904"/>
      <c r="F18" s="1905"/>
      <c r="G18" s="1906"/>
      <c r="H18" s="1907"/>
      <c r="I18" s="1907"/>
      <c r="J18" s="1907"/>
      <c r="K18" s="1907"/>
      <c r="L18" s="1907"/>
      <c r="M18" s="1907"/>
      <c r="N18" s="1908"/>
    </row>
    <row r="19" spans="2:15" ht="6.75" customHeight="1" thickBot="1">
      <c r="B19" s="584"/>
      <c r="C19" s="585"/>
      <c r="D19" s="585"/>
      <c r="E19" s="585"/>
      <c r="F19" s="585"/>
      <c r="G19" s="242"/>
      <c r="H19" s="242"/>
      <c r="I19" s="242"/>
      <c r="J19" s="242"/>
      <c r="K19" s="242"/>
      <c r="L19" s="242"/>
      <c r="M19" s="242"/>
      <c r="N19" s="242"/>
    </row>
    <row r="20" spans="2:15" ht="24.9" customHeight="1">
      <c r="B20" s="728"/>
      <c r="C20" s="1897" t="s">
        <v>760</v>
      </c>
      <c r="D20" s="1897"/>
      <c r="E20" s="1897"/>
      <c r="F20" s="578"/>
      <c r="G20" s="578"/>
      <c r="H20" s="578"/>
      <c r="I20" s="578"/>
      <c r="J20" s="578"/>
      <c r="K20" s="578"/>
      <c r="L20" s="578"/>
      <c r="M20" s="578"/>
      <c r="N20" s="579"/>
    </row>
    <row r="21" spans="2:15" ht="24.9" customHeight="1">
      <c r="B21" s="1909"/>
      <c r="C21" s="1910"/>
      <c r="D21" s="1910"/>
      <c r="E21" s="1910"/>
      <c r="F21" s="1910"/>
      <c r="G21" s="1910"/>
      <c r="H21" s="1910"/>
      <c r="I21" s="1910"/>
      <c r="J21" s="1910"/>
      <c r="K21" s="1910"/>
      <c r="L21" s="1910"/>
      <c r="M21" s="1910"/>
      <c r="N21" s="1911"/>
    </row>
    <row r="22" spans="2:15" ht="91.5" customHeight="1" thickBot="1">
      <c r="B22" s="1894" t="str">
        <f>G8</f>
        <v xml:space="preserve">            İlçemize bağlı …........................ Müdürlüğününde görevli personel …..........'in Mayıs 2023 dönemine ait maaş ödemesi hesaplanmış olup, ödenmesi hususunda;</v>
      </c>
      <c r="C22" s="1895"/>
      <c r="D22" s="1895"/>
      <c r="E22" s="1895"/>
      <c r="F22" s="1895"/>
      <c r="G22" s="1895"/>
      <c r="H22" s="1895"/>
      <c r="I22" s="1895"/>
      <c r="J22" s="1895"/>
      <c r="K22" s="1895"/>
      <c r="L22" s="1895"/>
      <c r="M22" s="1895"/>
      <c r="N22" s="1896"/>
    </row>
    <row r="23" spans="2:15" ht="24.9" hidden="1" customHeight="1">
      <c r="B23" s="586"/>
      <c r="C23" s="1870"/>
      <c r="D23" s="1871"/>
      <c r="E23" s="1871"/>
      <c r="F23" s="1871"/>
      <c r="G23" s="1871"/>
      <c r="H23" s="1871"/>
      <c r="I23" s="1871"/>
      <c r="J23" s="1871"/>
      <c r="K23" s="1871"/>
      <c r="L23" s="1871"/>
      <c r="M23" s="1871"/>
      <c r="N23" s="1872"/>
    </row>
    <row r="24" spans="2:15" ht="24.9" hidden="1" customHeight="1">
      <c r="B24" s="586"/>
      <c r="C24" s="1870"/>
      <c r="D24" s="1871"/>
      <c r="E24" s="1871"/>
      <c r="F24" s="1871"/>
      <c r="G24" s="1871"/>
      <c r="H24" s="1871"/>
      <c r="I24" s="1871"/>
      <c r="J24" s="1871"/>
      <c r="K24" s="1871"/>
      <c r="L24" s="1871"/>
      <c r="M24" s="1871"/>
      <c r="N24" s="1872"/>
    </row>
    <row r="25" spans="2:15" ht="24.9" hidden="1" customHeight="1">
      <c r="B25" s="586"/>
      <c r="C25" s="1870"/>
      <c r="D25" s="1871"/>
      <c r="E25" s="1871"/>
      <c r="F25" s="1871"/>
      <c r="G25" s="1871"/>
      <c r="H25" s="1871"/>
      <c r="I25" s="1871"/>
      <c r="J25" s="1871"/>
      <c r="K25" s="1871"/>
      <c r="L25" s="1871"/>
      <c r="M25" s="1871"/>
      <c r="N25" s="1872"/>
    </row>
    <row r="26" spans="2:15" ht="24.9" hidden="1" customHeight="1">
      <c r="B26" s="586"/>
      <c r="C26" s="1856"/>
      <c r="D26" s="1856"/>
      <c r="E26" s="1856"/>
      <c r="F26" s="1856"/>
      <c r="G26" s="1856"/>
      <c r="H26" s="1856"/>
      <c r="I26" s="1856"/>
      <c r="J26" s="1856"/>
      <c r="K26" s="1856"/>
      <c r="L26" s="1856"/>
      <c r="M26" s="1856"/>
      <c r="N26" s="1857"/>
    </row>
    <row r="27" spans="2:15" ht="6" customHeight="1" thickBot="1">
      <c r="B27" s="182"/>
      <c r="C27" s="182"/>
    </row>
    <row r="28" spans="2:15" ht="44.25" customHeight="1">
      <c r="B28" s="1858" t="s">
        <v>833</v>
      </c>
      <c r="C28" s="1859"/>
      <c r="D28" s="1859"/>
      <c r="E28" s="1859"/>
      <c r="F28" s="1859"/>
      <c r="G28" s="1859"/>
      <c r="H28" s="1860"/>
      <c r="I28" s="1864" t="s">
        <v>761</v>
      </c>
      <c r="J28" s="1865"/>
      <c r="K28" s="1865"/>
      <c r="L28" s="1865"/>
      <c r="M28" s="1865"/>
      <c r="N28" s="1866"/>
    </row>
    <row r="29" spans="2:15" ht="27" customHeight="1">
      <c r="B29" s="1861"/>
      <c r="C29" s="1862"/>
      <c r="D29" s="1862"/>
      <c r="E29" s="1862"/>
      <c r="F29" s="1862"/>
      <c r="G29" s="1862"/>
      <c r="H29" s="1863"/>
      <c r="I29" s="1867">
        <f ca="1">M4</f>
        <v>45785</v>
      </c>
      <c r="J29" s="1868"/>
      <c r="K29" s="1868"/>
      <c r="L29" s="1868"/>
      <c r="M29" s="1868"/>
      <c r="N29" s="1869"/>
    </row>
    <row r="30" spans="2:15" ht="24.9" customHeight="1">
      <c r="B30" s="1842" t="s">
        <v>762</v>
      </c>
      <c r="C30" s="1843"/>
      <c r="D30" s="1843"/>
      <c r="E30" s="1843"/>
      <c r="F30" s="1843"/>
      <c r="G30" s="1843"/>
      <c r="H30" s="1844"/>
      <c r="I30" s="1842" t="s">
        <v>763</v>
      </c>
      <c r="J30" s="1843"/>
      <c r="K30" s="1843"/>
      <c r="L30" s="1843"/>
      <c r="M30" s="1843"/>
      <c r="N30" s="1844"/>
    </row>
    <row r="31" spans="2:15" ht="24.9" customHeight="1">
      <c r="B31" s="1845" t="s">
        <v>764</v>
      </c>
      <c r="C31" s="1846"/>
      <c r="D31" s="1846"/>
      <c r="E31" s="1846"/>
      <c r="F31" s="1846"/>
      <c r="G31" s="1846"/>
      <c r="H31" s="1847"/>
      <c r="I31" s="614" t="s">
        <v>999</v>
      </c>
      <c r="J31" s="1849"/>
      <c r="K31" s="1849"/>
      <c r="L31" s="1849"/>
      <c r="M31" s="1849"/>
      <c r="N31" s="1850"/>
    </row>
    <row r="32" spans="2:15" ht="24.9" customHeight="1">
      <c r="B32" s="1848" t="s">
        <v>1006</v>
      </c>
      <c r="C32" s="1849"/>
      <c r="D32" s="1849"/>
      <c r="E32" s="1849"/>
      <c r="F32" s="1849"/>
      <c r="G32" s="1849"/>
      <c r="H32" s="1850"/>
      <c r="I32" s="614" t="s">
        <v>1001</v>
      </c>
      <c r="J32" s="1854"/>
      <c r="K32" s="1849"/>
      <c r="L32" s="1849"/>
      <c r="M32" s="1849"/>
      <c r="N32" s="1850"/>
      <c r="O32" s="581"/>
    </row>
    <row r="33" spans="2:21" ht="24.9" customHeight="1">
      <c r="B33" s="1848" t="s">
        <v>998</v>
      </c>
      <c r="C33" s="1849"/>
      <c r="D33" s="1849"/>
      <c r="E33" s="1849"/>
      <c r="F33" s="1849"/>
      <c r="G33" s="1849"/>
      <c r="H33" s="1850"/>
      <c r="I33" s="614" t="s">
        <v>1000</v>
      </c>
      <c r="J33" s="1854" t="s">
        <v>927</v>
      </c>
      <c r="K33" s="1854"/>
      <c r="L33" s="1854"/>
      <c r="M33" s="1854"/>
      <c r="N33" s="1855"/>
      <c r="O33" s="182"/>
      <c r="Q33" s="581"/>
      <c r="R33" s="581"/>
      <c r="S33" s="581"/>
      <c r="T33" s="581"/>
      <c r="U33" s="581"/>
    </row>
    <row r="34" spans="2:21" ht="24.9" customHeight="1" thickBot="1">
      <c r="B34" s="1851"/>
      <c r="C34" s="1852"/>
      <c r="D34" s="1852"/>
      <c r="E34" s="1852"/>
      <c r="F34" s="1852"/>
      <c r="G34" s="1852"/>
      <c r="H34" s="1853"/>
      <c r="I34" s="1851"/>
      <c r="J34" s="1852"/>
      <c r="K34" s="1852"/>
      <c r="L34" s="1852"/>
      <c r="M34" s="1852"/>
      <c r="N34" s="1853"/>
    </row>
    <row r="35" spans="2:21">
      <c r="L35" s="1841"/>
      <c r="M35" s="1841"/>
      <c r="N35" s="1841"/>
    </row>
  </sheetData>
  <mergeCells count="46">
    <mergeCell ref="G12:N12"/>
    <mergeCell ref="C13:F13"/>
    <mergeCell ref="G13:N13"/>
    <mergeCell ref="B22:N22"/>
    <mergeCell ref="C20:E20"/>
    <mergeCell ref="C16:F16"/>
    <mergeCell ref="G16:N16"/>
    <mergeCell ref="C17:F17"/>
    <mergeCell ref="G17:N17"/>
    <mergeCell ref="C18:F18"/>
    <mergeCell ref="G18:N18"/>
    <mergeCell ref="B21:N21"/>
    <mergeCell ref="C2:N2"/>
    <mergeCell ref="B6:N6"/>
    <mergeCell ref="B8:B18"/>
    <mergeCell ref="C8:F8"/>
    <mergeCell ref="G8:N8"/>
    <mergeCell ref="C9:F9"/>
    <mergeCell ref="G9:N9"/>
    <mergeCell ref="C10:F10"/>
    <mergeCell ref="G10:N10"/>
    <mergeCell ref="C11:F11"/>
    <mergeCell ref="G11:N11"/>
    <mergeCell ref="C12:F12"/>
    <mergeCell ref="G14:N14"/>
    <mergeCell ref="C14:F14"/>
    <mergeCell ref="C15:F15"/>
    <mergeCell ref="G15:N15"/>
    <mergeCell ref="C26:N26"/>
    <mergeCell ref="B28:H29"/>
    <mergeCell ref="I28:N28"/>
    <mergeCell ref="I29:N29"/>
    <mergeCell ref="C23:N23"/>
    <mergeCell ref="C24:N24"/>
    <mergeCell ref="C25:N25"/>
    <mergeCell ref="L35:N35"/>
    <mergeCell ref="B30:H30"/>
    <mergeCell ref="I30:N30"/>
    <mergeCell ref="B31:H31"/>
    <mergeCell ref="B32:H32"/>
    <mergeCell ref="B33:H33"/>
    <mergeCell ref="B34:H34"/>
    <mergeCell ref="J31:N31"/>
    <mergeCell ref="J32:N32"/>
    <mergeCell ref="J33:N33"/>
    <mergeCell ref="I34:N34"/>
  </mergeCells>
  <pageMargins left="0.75" right="0.75" top="1" bottom="1" header="0.5" footer="0.5"/>
  <pageSetup paperSize="9" scale="8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4:K26"/>
  <sheetViews>
    <sheetView tabSelected="1" topLeftCell="A7" zoomScaleNormal="100" zoomScaleSheetLayoutView="110" workbookViewId="0">
      <selection activeCell="K16" sqref="K16"/>
    </sheetView>
  </sheetViews>
  <sheetFormatPr defaultRowHeight="14.4"/>
  <cols>
    <col min="1" max="1" width="4.33203125" customWidth="1"/>
    <col min="4" max="4" width="10" customWidth="1"/>
    <col min="11" max="11" width="10.44140625" customWidth="1"/>
  </cols>
  <sheetData>
    <row r="4" spans="2:11" ht="36" customHeight="1">
      <c r="B4" s="1912" t="s">
        <v>797</v>
      </c>
      <c r="C4" s="1912"/>
      <c r="D4" s="1912"/>
      <c r="E4" s="1912"/>
      <c r="F4" s="1912"/>
      <c r="G4" s="1912"/>
      <c r="H4" s="1912"/>
      <c r="I4" s="1912"/>
      <c r="J4" s="1912"/>
      <c r="K4" s="1912"/>
    </row>
    <row r="5" spans="2:11" ht="14.4" customHeight="1">
      <c r="B5" s="1916" t="s">
        <v>1139</v>
      </c>
      <c r="C5" s="1916"/>
      <c r="D5" s="1916"/>
      <c r="E5" s="1916"/>
      <c r="F5" s="1916"/>
      <c r="G5" s="1916"/>
      <c r="H5" s="1916"/>
      <c r="I5" s="1916"/>
      <c r="J5" s="1916"/>
      <c r="K5" s="1916"/>
    </row>
    <row r="6" spans="2:11" ht="14.4" customHeight="1">
      <c r="B6" s="1916"/>
      <c r="C6" s="1916"/>
      <c r="D6" s="1916"/>
      <c r="E6" s="1916"/>
      <c r="F6" s="1916"/>
      <c r="G6" s="1916"/>
      <c r="H6" s="1916"/>
      <c r="I6" s="1916"/>
      <c r="J6" s="1916"/>
      <c r="K6" s="1916"/>
    </row>
    <row r="7" spans="2:11" ht="14.4" customHeight="1">
      <c r="B7" s="1916"/>
      <c r="C7" s="1916"/>
      <c r="D7" s="1916"/>
      <c r="E7" s="1916"/>
      <c r="F7" s="1916"/>
      <c r="G7" s="1916"/>
      <c r="H7" s="1916"/>
      <c r="I7" s="1916"/>
      <c r="J7" s="1916"/>
      <c r="K7" s="1916"/>
    </row>
    <row r="8" spans="2:11" ht="14.4" customHeight="1">
      <c r="B8" s="1916"/>
      <c r="C8" s="1916"/>
      <c r="D8" s="1916"/>
      <c r="E8" s="1916"/>
      <c r="F8" s="1916"/>
      <c r="G8" s="1916"/>
      <c r="H8" s="1916"/>
      <c r="I8" s="1916"/>
      <c r="J8" s="1916"/>
      <c r="K8" s="1916"/>
    </row>
    <row r="9" spans="2:11" ht="18" customHeight="1">
      <c r="C9" s="1915" t="s">
        <v>834</v>
      </c>
      <c r="D9" s="1915"/>
    </row>
    <row r="11" spans="2:11">
      <c r="F11" s="729"/>
    </row>
    <row r="13" spans="2:11" ht="15.6">
      <c r="E13" s="1061"/>
      <c r="F13" s="1061"/>
      <c r="G13" s="1061"/>
      <c r="H13" s="1913">
        <f ca="1">TODAY()</f>
        <v>45785</v>
      </c>
      <c r="I13" s="1913"/>
      <c r="J13" s="1913"/>
    </row>
    <row r="14" spans="2:11" ht="15.6">
      <c r="E14" s="1061"/>
      <c r="F14" s="1061"/>
      <c r="G14" s="1061"/>
      <c r="H14" s="1915" t="s">
        <v>815</v>
      </c>
      <c r="I14" s="1915"/>
      <c r="J14" s="1915"/>
    </row>
    <row r="15" spans="2:11" ht="15.6">
      <c r="E15" s="1061"/>
      <c r="F15" s="1061"/>
      <c r="G15" s="1061"/>
      <c r="H15" s="1915" t="s">
        <v>1137</v>
      </c>
      <c r="I15" s="1915"/>
      <c r="J15" s="1915"/>
    </row>
    <row r="16" spans="2:11" ht="15.6">
      <c r="E16" s="1061"/>
      <c r="F16" s="1061"/>
      <c r="G16" s="1061"/>
      <c r="H16" s="1061"/>
      <c r="I16" s="1061"/>
      <c r="J16" s="1061"/>
    </row>
    <row r="17" spans="5:10" ht="15.6">
      <c r="E17" s="1061"/>
      <c r="F17" s="1061"/>
      <c r="G17" s="1061"/>
      <c r="H17" s="1061"/>
      <c r="I17" s="1061"/>
      <c r="J17" s="1061"/>
    </row>
    <row r="18" spans="5:10" ht="15.6">
      <c r="E18" s="1061"/>
      <c r="F18" s="1061"/>
      <c r="G18" s="1061"/>
      <c r="H18" s="1061"/>
      <c r="I18" s="1061"/>
      <c r="J18" s="1061"/>
    </row>
    <row r="19" spans="5:10" ht="15.6">
      <c r="E19" s="1061"/>
      <c r="F19" s="1061"/>
      <c r="G19" s="1061"/>
      <c r="H19" s="1061"/>
      <c r="I19" s="1061"/>
      <c r="J19" s="1061"/>
    </row>
    <row r="20" spans="5:10" ht="15.6">
      <c r="E20" s="1061"/>
      <c r="F20" s="1061"/>
      <c r="G20" s="1061"/>
      <c r="H20" s="1061"/>
      <c r="I20" s="1061"/>
      <c r="J20" s="1061"/>
    </row>
    <row r="21" spans="5:10" ht="15.6">
      <c r="E21" s="1061"/>
      <c r="F21" s="1061"/>
      <c r="G21" s="1061"/>
      <c r="H21" s="1061"/>
      <c r="I21" s="1061"/>
      <c r="J21" s="1061"/>
    </row>
    <row r="22" spans="5:10" ht="15.6">
      <c r="E22" s="1061"/>
      <c r="F22" s="1061"/>
      <c r="G22" s="1061"/>
      <c r="H22" s="1061"/>
      <c r="I22" s="1061"/>
      <c r="J22" s="1061"/>
    </row>
    <row r="23" spans="5:10" ht="15.6">
      <c r="E23" s="1913">
        <f ca="1">TODAY()</f>
        <v>45785</v>
      </c>
      <c r="F23" s="1913"/>
      <c r="G23" s="1913"/>
      <c r="H23" s="1913"/>
      <c r="I23" s="1061"/>
      <c r="J23" s="1061"/>
    </row>
    <row r="24" spans="5:10" ht="15.6">
      <c r="E24" s="1914" t="s">
        <v>798</v>
      </c>
      <c r="F24" s="1914"/>
      <c r="G24" s="1914"/>
      <c r="H24" s="1914"/>
      <c r="I24" s="1061"/>
      <c r="J24" s="1061"/>
    </row>
    <row r="25" spans="5:10" ht="15.6">
      <c r="E25" s="1915" t="s">
        <v>815</v>
      </c>
      <c r="F25" s="1915"/>
      <c r="G25" s="1915"/>
      <c r="H25" s="1915"/>
      <c r="I25" s="1061"/>
      <c r="J25" s="1061"/>
    </row>
    <row r="26" spans="5:10" ht="15.6">
      <c r="E26" s="1915" t="s">
        <v>1138</v>
      </c>
      <c r="F26" s="1915"/>
      <c r="G26" s="1915"/>
      <c r="H26" s="1915"/>
      <c r="I26" s="1061"/>
      <c r="J26" s="1061"/>
    </row>
  </sheetData>
  <mergeCells count="10">
    <mergeCell ref="B4:K4"/>
    <mergeCell ref="E23:H23"/>
    <mergeCell ref="E24:H24"/>
    <mergeCell ref="E25:H25"/>
    <mergeCell ref="E26:H26"/>
    <mergeCell ref="C9:D9"/>
    <mergeCell ref="B5:K8"/>
    <mergeCell ref="H13:J13"/>
    <mergeCell ref="H14:J14"/>
    <mergeCell ref="H15:J15"/>
  </mergeCells>
  <pageMargins left="0.39370078740157483" right="0.31496062992125984"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249977111117893"/>
    <pageSetUpPr fitToPage="1"/>
  </sheetPr>
  <dimension ref="A1:AD27"/>
  <sheetViews>
    <sheetView zoomScale="80" zoomScaleNormal="80" zoomScaleSheetLayoutView="90" workbookViewId="0">
      <selection activeCell="J18" sqref="J18"/>
    </sheetView>
  </sheetViews>
  <sheetFormatPr defaultRowHeight="14.4"/>
  <cols>
    <col min="1" max="1" width="3" style="223" customWidth="1"/>
    <col min="2" max="2" width="12.6640625" style="223" customWidth="1"/>
    <col min="3" max="3" width="13.21875" style="223" customWidth="1"/>
    <col min="4" max="4" width="11.5546875" style="223" customWidth="1"/>
    <col min="5" max="5" width="10.88671875" style="223" customWidth="1"/>
    <col min="6" max="6" width="9.5546875" style="223" customWidth="1"/>
    <col min="7" max="7" width="9.88671875" style="223" customWidth="1"/>
    <col min="8" max="8" width="12.33203125" style="223" customWidth="1"/>
    <col min="9" max="9" width="8.6640625" style="223" customWidth="1"/>
    <col min="10" max="10" width="9.21875" style="223" bestFit="1" customWidth="1"/>
    <col min="11" max="11" width="7.5546875" style="223" customWidth="1"/>
    <col min="12" max="12" width="9.21875" style="223" bestFit="1" customWidth="1"/>
    <col min="13" max="13" width="9.88671875" style="223" customWidth="1"/>
    <col min="14" max="14" width="7.109375" style="223" customWidth="1"/>
    <col min="15" max="16" width="8.44140625" style="223" customWidth="1"/>
    <col min="17" max="17" width="8.6640625" style="223" customWidth="1"/>
    <col min="18" max="18" width="8.44140625" style="223" customWidth="1"/>
    <col min="19" max="19" width="8" style="223" bestFit="1" customWidth="1"/>
    <col min="20" max="20" width="8.77734375" style="223" customWidth="1"/>
    <col min="21" max="21" width="6.77734375" style="223" customWidth="1"/>
    <col min="22" max="22" width="10.88671875" style="223" customWidth="1"/>
    <col min="23" max="23" width="11" style="223" customWidth="1"/>
    <col min="24" max="24" width="10.44140625" style="223" bestFit="1" customWidth="1"/>
    <col min="25" max="25" width="7.5546875" style="223" customWidth="1"/>
    <col min="26" max="26" width="10.44140625" style="223" bestFit="1" customWidth="1"/>
    <col min="27" max="27" width="10.109375" style="223" customWidth="1"/>
    <col min="28" max="16384" width="8.88671875" style="223"/>
  </cols>
  <sheetData>
    <row r="1" spans="1:30" ht="14.4" customHeight="1">
      <c r="A1" s="1921" t="s">
        <v>90</v>
      </c>
      <c r="B1" s="1921"/>
      <c r="C1" s="1264"/>
      <c r="D1" s="1924" t="s">
        <v>991</v>
      </c>
      <c r="E1" s="1925"/>
      <c r="F1" s="1925"/>
      <c r="G1" s="1925"/>
      <c r="H1" s="1925"/>
      <c r="I1" s="1925"/>
      <c r="J1" s="1925"/>
      <c r="K1" s="1925"/>
      <c r="L1" s="1925"/>
      <c r="M1" s="1925"/>
      <c r="N1" s="1925"/>
      <c r="O1" s="1925"/>
      <c r="P1" s="1925"/>
      <c r="Q1" s="1925"/>
      <c r="R1" s="1925"/>
      <c r="S1" s="1925"/>
      <c r="T1" s="1925"/>
      <c r="U1" s="1925"/>
      <c r="V1" s="1925"/>
      <c r="W1" s="1925"/>
      <c r="X1" s="1925"/>
      <c r="Y1" s="1925"/>
      <c r="Z1" s="1925"/>
      <c r="AA1" s="1926"/>
    </row>
    <row r="2" spans="1:30" ht="18" customHeight="1">
      <c r="A2" s="1921" t="s">
        <v>91</v>
      </c>
      <c r="B2" s="1921"/>
      <c r="C2" s="1265"/>
      <c r="D2" s="1927"/>
      <c r="E2" s="1928"/>
      <c r="F2" s="1928"/>
      <c r="G2" s="1928"/>
      <c r="H2" s="1928"/>
      <c r="I2" s="1928"/>
      <c r="J2" s="1928"/>
      <c r="K2" s="1928"/>
      <c r="L2" s="1928"/>
      <c r="M2" s="1928"/>
      <c r="N2" s="1928"/>
      <c r="O2" s="1928"/>
      <c r="P2" s="1928"/>
      <c r="Q2" s="1928"/>
      <c r="R2" s="1928"/>
      <c r="S2" s="1928"/>
      <c r="T2" s="1928"/>
      <c r="U2" s="1928"/>
      <c r="V2" s="1928"/>
      <c r="W2" s="1928"/>
      <c r="X2" s="1928"/>
      <c r="Y2" s="1928"/>
      <c r="Z2" s="1928"/>
      <c r="AA2" s="1929"/>
    </row>
    <row r="3" spans="1:30" ht="18" customHeight="1">
      <c r="A3" s="1922" t="s">
        <v>92</v>
      </c>
      <c r="B3" s="1922"/>
      <c r="C3" s="1266" t="s">
        <v>93</v>
      </c>
      <c r="D3" s="1927"/>
      <c r="E3" s="1928"/>
      <c r="F3" s="1928"/>
      <c r="G3" s="1928"/>
      <c r="H3" s="1928"/>
      <c r="I3" s="1928"/>
      <c r="J3" s="1928"/>
      <c r="K3" s="1928"/>
      <c r="L3" s="1928"/>
      <c r="M3" s="1928"/>
      <c r="N3" s="1928"/>
      <c r="O3" s="1928"/>
      <c r="P3" s="1928"/>
      <c r="Q3" s="1928"/>
      <c r="R3" s="1928"/>
      <c r="S3" s="1928"/>
      <c r="T3" s="1928"/>
      <c r="U3" s="1928"/>
      <c r="V3" s="1928"/>
      <c r="W3" s="1928"/>
      <c r="X3" s="1928"/>
      <c r="Y3" s="1928"/>
      <c r="Z3" s="1928"/>
      <c r="AA3" s="1929"/>
    </row>
    <row r="4" spans="1:30">
      <c r="A4" s="1923" t="s">
        <v>94</v>
      </c>
      <c r="B4" s="1923"/>
      <c r="C4" s="1267" t="s">
        <v>95</v>
      </c>
      <c r="D4" s="1930"/>
      <c r="E4" s="1931"/>
      <c r="F4" s="1931"/>
      <c r="G4" s="1931"/>
      <c r="H4" s="1931"/>
      <c r="I4" s="1931"/>
      <c r="J4" s="1931"/>
      <c r="K4" s="1931"/>
      <c r="L4" s="1931"/>
      <c r="M4" s="1931"/>
      <c r="N4" s="1931"/>
      <c r="O4" s="1931"/>
      <c r="P4" s="1931"/>
      <c r="Q4" s="1931"/>
      <c r="R4" s="1931"/>
      <c r="S4" s="1931"/>
      <c r="T4" s="1931"/>
      <c r="U4" s="1931"/>
      <c r="V4" s="1931"/>
      <c r="W4" s="1931"/>
      <c r="X4" s="1931"/>
      <c r="Y4" s="1931"/>
      <c r="Z4" s="1931"/>
      <c r="AA4" s="1932"/>
    </row>
    <row r="5" spans="1:30" ht="91.2" customHeight="1">
      <c r="A5" s="1268" t="s">
        <v>124</v>
      </c>
      <c r="B5" s="1269" t="s">
        <v>97</v>
      </c>
      <c r="C5" s="1270" t="s">
        <v>98</v>
      </c>
      <c r="D5" s="1270" t="s">
        <v>922</v>
      </c>
      <c r="E5" s="1270" t="s">
        <v>821</v>
      </c>
      <c r="F5" s="1269" t="s">
        <v>2</v>
      </c>
      <c r="G5" s="1271" t="s">
        <v>941</v>
      </c>
      <c r="H5" s="1272" t="s">
        <v>848</v>
      </c>
      <c r="I5" s="1271" t="s">
        <v>942</v>
      </c>
      <c r="J5" s="1273" t="s">
        <v>849</v>
      </c>
      <c r="K5" s="1274" t="s">
        <v>100</v>
      </c>
      <c r="L5" s="1273" t="s">
        <v>850</v>
      </c>
      <c r="M5" s="1274" t="s">
        <v>254</v>
      </c>
      <c r="N5" s="1273" t="s">
        <v>853</v>
      </c>
      <c r="O5" s="1274" t="s">
        <v>250</v>
      </c>
      <c r="P5" s="1273" t="s">
        <v>851</v>
      </c>
      <c r="Q5" s="1271" t="s">
        <v>854</v>
      </c>
      <c r="R5" s="1275" t="s">
        <v>855</v>
      </c>
      <c r="S5" s="1276" t="s">
        <v>101</v>
      </c>
      <c r="T5" s="1272" t="s">
        <v>852</v>
      </c>
      <c r="U5" s="1277" t="s">
        <v>940</v>
      </c>
      <c r="V5" s="1278" t="s">
        <v>1119</v>
      </c>
      <c r="W5" s="1273" t="s">
        <v>939</v>
      </c>
      <c r="X5" s="1273" t="s">
        <v>102</v>
      </c>
      <c r="Y5" s="1273" t="s">
        <v>103</v>
      </c>
      <c r="Z5" s="1273" t="s">
        <v>104</v>
      </c>
      <c r="AA5" s="1273" t="s">
        <v>105</v>
      </c>
    </row>
    <row r="6" spans="1:30" s="1289" customFormat="1" ht="18" customHeight="1">
      <c r="A6" s="1279">
        <v>1</v>
      </c>
      <c r="B6" s="1280"/>
      <c r="C6" s="1316"/>
      <c r="D6" s="1281"/>
      <c r="E6" s="1282"/>
      <c r="F6" s="1283"/>
      <c r="G6" s="1284"/>
      <c r="H6" s="909">
        <f>ROUNDUP($G$6*$F$6*140/1,2)</f>
        <v>0</v>
      </c>
      <c r="I6" s="1284"/>
      <c r="J6" s="1307">
        <f>I6*F6*150*1.07</f>
        <v>0</v>
      </c>
      <c r="K6" s="1284"/>
      <c r="L6" s="909">
        <f>F6*K6*140*1.25</f>
        <v>0</v>
      </c>
      <c r="M6" s="1284"/>
      <c r="N6" s="1307">
        <f>M6*F6</f>
        <v>0</v>
      </c>
      <c r="O6" s="1284"/>
      <c r="P6" s="909">
        <f>O6*F6*150*1.25</f>
        <v>0</v>
      </c>
      <c r="Q6" s="1285"/>
      <c r="R6" s="909">
        <f>Q6*140*F6*2</f>
        <v>0</v>
      </c>
      <c r="S6" s="1284"/>
      <c r="T6" s="909">
        <f>S6*F6*150*2</f>
        <v>0</v>
      </c>
      <c r="U6" s="1284"/>
      <c r="V6" s="909">
        <f>U6*140*F6*1.07</f>
        <v>0</v>
      </c>
      <c r="W6" s="1286">
        <f>ROUNDUP(V6+T6+P6+N6+L6+J6+H6+R6/1,2)</f>
        <v>0</v>
      </c>
      <c r="X6" s="1287">
        <f>W6*20/100</f>
        <v>0</v>
      </c>
      <c r="Y6" s="1286">
        <f>W6*7.59/1000</f>
        <v>0</v>
      </c>
      <c r="Z6" s="1286">
        <f>X6+Y6</f>
        <v>0</v>
      </c>
      <c r="AA6" s="1288">
        <f>W6-Z6</f>
        <v>0</v>
      </c>
      <c r="AC6" s="1290"/>
    </row>
    <row r="7" spans="1:30" ht="18" customHeight="1">
      <c r="A7" s="1279">
        <v>2</v>
      </c>
      <c r="B7" s="1280"/>
      <c r="C7" s="1316"/>
      <c r="D7" s="1281"/>
      <c r="E7" s="1282"/>
      <c r="F7" s="1283"/>
      <c r="G7" s="1284"/>
      <c r="H7" s="909">
        <f>ROUNDUP($G$7*$F$7*140/1,2)</f>
        <v>0</v>
      </c>
      <c r="I7" s="1284"/>
      <c r="J7" s="1307">
        <f t="shared" ref="J7:J17" si="0">I7*F7*150*1.07</f>
        <v>0</v>
      </c>
      <c r="K7" s="1284"/>
      <c r="L7" s="909">
        <f t="shared" ref="L7:L17" si="1">F7*K7*140*1.25</f>
        <v>0</v>
      </c>
      <c r="M7" s="1284"/>
      <c r="N7" s="1307">
        <f t="shared" ref="N7:N17" si="2">M7*F7</f>
        <v>0</v>
      </c>
      <c r="O7" s="1284"/>
      <c r="P7" s="909">
        <f t="shared" ref="P7:P17" si="3">O7*F7*150*1.25</f>
        <v>0</v>
      </c>
      <c r="Q7" s="1285"/>
      <c r="R7" s="909">
        <f t="shared" ref="R7:R17" si="4">Q7*140*F7*2</f>
        <v>0</v>
      </c>
      <c r="S7" s="1284"/>
      <c r="T7" s="909">
        <f t="shared" ref="T7:T17" si="5">S7*F7*150*2</f>
        <v>0</v>
      </c>
      <c r="U7" s="1284"/>
      <c r="V7" s="909">
        <f t="shared" ref="V7:V17" si="6">U7*140*F7*1.07</f>
        <v>0</v>
      </c>
      <c r="W7" s="1286">
        <f t="shared" ref="W7:W17" si="7">ROUNDUP(V7+T7+P7+N7+L7+J7+H7+R7/1,2)</f>
        <v>0</v>
      </c>
      <c r="X7" s="1287">
        <f t="shared" ref="X7:X9" si="8">W7*20/100</f>
        <v>0</v>
      </c>
      <c r="Y7" s="1286">
        <f t="shared" ref="Y7:Y17" si="9">W7*7.59/1000</f>
        <v>0</v>
      </c>
      <c r="Z7" s="1286">
        <f t="shared" ref="Z7:Z17" si="10">X7+Y7</f>
        <v>0</v>
      </c>
      <c r="AA7" s="1288">
        <f t="shared" ref="AA7:AA17" si="11">W7-Z7</f>
        <v>0</v>
      </c>
    </row>
    <row r="8" spans="1:30" ht="18" customHeight="1">
      <c r="A8" s="1279">
        <v>3</v>
      </c>
      <c r="B8" s="1280"/>
      <c r="C8" s="1316"/>
      <c r="D8" s="1281"/>
      <c r="E8" s="1282"/>
      <c r="F8" s="1283"/>
      <c r="G8" s="1284"/>
      <c r="H8" s="909">
        <f>ROUNDUP($G$8*$F$8*140/1,2)</f>
        <v>0</v>
      </c>
      <c r="I8" s="1284"/>
      <c r="J8" s="1307">
        <f t="shared" si="0"/>
        <v>0</v>
      </c>
      <c r="K8" s="1284"/>
      <c r="L8" s="909">
        <f t="shared" si="1"/>
        <v>0</v>
      </c>
      <c r="M8" s="1284"/>
      <c r="N8" s="1307">
        <f t="shared" si="2"/>
        <v>0</v>
      </c>
      <c r="O8" s="1284"/>
      <c r="P8" s="909">
        <f t="shared" si="3"/>
        <v>0</v>
      </c>
      <c r="Q8" s="1285"/>
      <c r="R8" s="909">
        <f t="shared" si="4"/>
        <v>0</v>
      </c>
      <c r="S8" s="1284"/>
      <c r="T8" s="909">
        <f t="shared" si="5"/>
        <v>0</v>
      </c>
      <c r="U8" s="1284"/>
      <c r="V8" s="909">
        <f t="shared" si="6"/>
        <v>0</v>
      </c>
      <c r="W8" s="1286">
        <f t="shared" si="7"/>
        <v>0</v>
      </c>
      <c r="X8" s="1287">
        <f t="shared" si="8"/>
        <v>0</v>
      </c>
      <c r="Y8" s="1286">
        <f t="shared" si="9"/>
        <v>0</v>
      </c>
      <c r="Z8" s="1286">
        <f t="shared" si="10"/>
        <v>0</v>
      </c>
      <c r="AA8" s="1288">
        <f t="shared" si="11"/>
        <v>0</v>
      </c>
      <c r="AC8" s="1291"/>
      <c r="AD8" s="1291"/>
    </row>
    <row r="9" spans="1:30" ht="18" customHeight="1">
      <c r="A9" s="1279">
        <v>4</v>
      </c>
      <c r="B9" s="1280"/>
      <c r="C9" s="1316"/>
      <c r="D9" s="1281"/>
      <c r="E9" s="1282"/>
      <c r="F9" s="1283"/>
      <c r="G9" s="1284"/>
      <c r="H9" s="909">
        <f>ROUNDUP($G$9*$F$9*140/1,2)</f>
        <v>0</v>
      </c>
      <c r="I9" s="1284"/>
      <c r="J9" s="1307">
        <f t="shared" si="0"/>
        <v>0</v>
      </c>
      <c r="K9" s="1284"/>
      <c r="L9" s="909">
        <f t="shared" si="1"/>
        <v>0</v>
      </c>
      <c r="M9" s="1284"/>
      <c r="N9" s="1307">
        <f t="shared" si="2"/>
        <v>0</v>
      </c>
      <c r="O9" s="1284"/>
      <c r="P9" s="909">
        <f t="shared" si="3"/>
        <v>0</v>
      </c>
      <c r="Q9" s="1285"/>
      <c r="R9" s="909">
        <f t="shared" si="4"/>
        <v>0</v>
      </c>
      <c r="S9" s="1284"/>
      <c r="T9" s="909">
        <f t="shared" si="5"/>
        <v>0</v>
      </c>
      <c r="U9" s="1284"/>
      <c r="V9" s="909">
        <f t="shared" si="6"/>
        <v>0</v>
      </c>
      <c r="W9" s="1286">
        <f t="shared" si="7"/>
        <v>0</v>
      </c>
      <c r="X9" s="1287">
        <f t="shared" si="8"/>
        <v>0</v>
      </c>
      <c r="Y9" s="1286">
        <f t="shared" si="9"/>
        <v>0</v>
      </c>
      <c r="Z9" s="1286">
        <f t="shared" si="10"/>
        <v>0</v>
      </c>
      <c r="AA9" s="1288">
        <f t="shared" si="11"/>
        <v>0</v>
      </c>
      <c r="AC9" s="1291"/>
      <c r="AD9" s="1291"/>
    </row>
    <row r="10" spans="1:30" ht="18" customHeight="1">
      <c r="A10" s="1279">
        <v>5</v>
      </c>
      <c r="B10" s="1280"/>
      <c r="C10" s="1316"/>
      <c r="D10" s="1281"/>
      <c r="E10" s="1282"/>
      <c r="F10" s="1283"/>
      <c r="G10" s="1284"/>
      <c r="H10" s="909">
        <f>ROUNDUP($G$10*$F$10*140/1,2)</f>
        <v>0</v>
      </c>
      <c r="I10" s="1284"/>
      <c r="J10" s="1307">
        <f t="shared" si="0"/>
        <v>0</v>
      </c>
      <c r="K10" s="1284"/>
      <c r="L10" s="909">
        <f t="shared" si="1"/>
        <v>0</v>
      </c>
      <c r="M10" s="1284"/>
      <c r="N10" s="1307">
        <f t="shared" si="2"/>
        <v>0</v>
      </c>
      <c r="O10" s="1284"/>
      <c r="P10" s="909">
        <f t="shared" si="3"/>
        <v>0</v>
      </c>
      <c r="Q10" s="1285"/>
      <c r="R10" s="909">
        <f t="shared" si="4"/>
        <v>0</v>
      </c>
      <c r="S10" s="1284"/>
      <c r="T10" s="909">
        <f t="shared" si="5"/>
        <v>0</v>
      </c>
      <c r="U10" s="1284"/>
      <c r="V10" s="909">
        <f t="shared" si="6"/>
        <v>0</v>
      </c>
      <c r="W10" s="1286">
        <f t="shared" si="7"/>
        <v>0</v>
      </c>
      <c r="X10" s="1287">
        <f t="shared" ref="X10:X15" si="12">W10*15/100</f>
        <v>0</v>
      </c>
      <c r="Y10" s="1286">
        <f t="shared" si="9"/>
        <v>0</v>
      </c>
      <c r="Z10" s="1286">
        <f t="shared" si="10"/>
        <v>0</v>
      </c>
      <c r="AA10" s="1288">
        <f t="shared" si="11"/>
        <v>0</v>
      </c>
      <c r="AC10" s="1291"/>
      <c r="AD10" s="1291"/>
    </row>
    <row r="11" spans="1:30" ht="18" customHeight="1">
      <c r="A11" s="1279">
        <v>6</v>
      </c>
      <c r="B11" s="1280"/>
      <c r="C11" s="1316"/>
      <c r="D11" s="1281"/>
      <c r="E11" s="1282"/>
      <c r="F11" s="1283"/>
      <c r="G11" s="1284"/>
      <c r="H11" s="909">
        <f>ROUNDUP($G$11*$F$11*140/1,2)</f>
        <v>0</v>
      </c>
      <c r="I11" s="1284"/>
      <c r="J11" s="1307">
        <f t="shared" si="0"/>
        <v>0</v>
      </c>
      <c r="K11" s="1284"/>
      <c r="L11" s="909">
        <f t="shared" si="1"/>
        <v>0</v>
      </c>
      <c r="M11" s="1284"/>
      <c r="N11" s="1307">
        <f t="shared" si="2"/>
        <v>0</v>
      </c>
      <c r="O11" s="1284"/>
      <c r="P11" s="909">
        <f t="shared" si="3"/>
        <v>0</v>
      </c>
      <c r="Q11" s="1285"/>
      <c r="R11" s="909">
        <f t="shared" si="4"/>
        <v>0</v>
      </c>
      <c r="S11" s="1284"/>
      <c r="T11" s="909">
        <f t="shared" si="5"/>
        <v>0</v>
      </c>
      <c r="U11" s="1284"/>
      <c r="V11" s="909">
        <f t="shared" si="6"/>
        <v>0</v>
      </c>
      <c r="W11" s="1286">
        <f t="shared" si="7"/>
        <v>0</v>
      </c>
      <c r="X11" s="1287">
        <f t="shared" si="12"/>
        <v>0</v>
      </c>
      <c r="Y11" s="1286">
        <f t="shared" si="9"/>
        <v>0</v>
      </c>
      <c r="Z11" s="1286">
        <f t="shared" si="10"/>
        <v>0</v>
      </c>
      <c r="AA11" s="1288">
        <f t="shared" si="11"/>
        <v>0</v>
      </c>
      <c r="AC11" s="1291"/>
      <c r="AD11" s="1291"/>
    </row>
    <row r="12" spans="1:30" ht="18" customHeight="1">
      <c r="A12" s="1279">
        <v>7</v>
      </c>
      <c r="B12" s="1280"/>
      <c r="C12" s="1316"/>
      <c r="D12" s="1281"/>
      <c r="E12" s="1282"/>
      <c r="F12" s="1283"/>
      <c r="G12" s="1284"/>
      <c r="H12" s="909">
        <f>ROUNDUP($G$12*$F$12*140/1,2)</f>
        <v>0</v>
      </c>
      <c r="I12" s="1284"/>
      <c r="J12" s="1307">
        <f t="shared" si="0"/>
        <v>0</v>
      </c>
      <c r="K12" s="1284"/>
      <c r="L12" s="909">
        <f t="shared" si="1"/>
        <v>0</v>
      </c>
      <c r="M12" s="1284"/>
      <c r="N12" s="1307">
        <f t="shared" si="2"/>
        <v>0</v>
      </c>
      <c r="O12" s="1284"/>
      <c r="P12" s="909">
        <f t="shared" si="3"/>
        <v>0</v>
      </c>
      <c r="Q12" s="1285"/>
      <c r="R12" s="909">
        <f t="shared" si="4"/>
        <v>0</v>
      </c>
      <c r="S12" s="1284"/>
      <c r="T12" s="909">
        <f t="shared" si="5"/>
        <v>0</v>
      </c>
      <c r="U12" s="1284"/>
      <c r="V12" s="909">
        <f t="shared" si="6"/>
        <v>0</v>
      </c>
      <c r="W12" s="1286">
        <f t="shared" si="7"/>
        <v>0</v>
      </c>
      <c r="X12" s="1287">
        <f t="shared" si="12"/>
        <v>0</v>
      </c>
      <c r="Y12" s="1286">
        <f t="shared" si="9"/>
        <v>0</v>
      </c>
      <c r="Z12" s="1286">
        <f t="shared" si="10"/>
        <v>0</v>
      </c>
      <c r="AA12" s="1288">
        <f t="shared" si="11"/>
        <v>0</v>
      </c>
      <c r="AC12" s="1291"/>
      <c r="AD12" s="1291"/>
    </row>
    <row r="13" spans="1:30" ht="18" customHeight="1">
      <c r="A13" s="1279">
        <v>8</v>
      </c>
      <c r="B13" s="1280"/>
      <c r="C13" s="1316"/>
      <c r="D13" s="1281"/>
      <c r="E13" s="1282"/>
      <c r="F13" s="1283"/>
      <c r="G13" s="1284"/>
      <c r="H13" s="909">
        <f>ROUNDUP($G$13*$F$13*140/1,2)</f>
        <v>0</v>
      </c>
      <c r="I13" s="1284"/>
      <c r="J13" s="1307">
        <f t="shared" si="0"/>
        <v>0</v>
      </c>
      <c r="K13" s="1284"/>
      <c r="L13" s="909">
        <f t="shared" si="1"/>
        <v>0</v>
      </c>
      <c r="M13" s="1284"/>
      <c r="N13" s="1307">
        <f t="shared" si="2"/>
        <v>0</v>
      </c>
      <c r="O13" s="1284"/>
      <c r="P13" s="909">
        <f t="shared" si="3"/>
        <v>0</v>
      </c>
      <c r="Q13" s="1285"/>
      <c r="R13" s="909">
        <f t="shared" si="4"/>
        <v>0</v>
      </c>
      <c r="S13" s="1284"/>
      <c r="T13" s="909">
        <f t="shared" si="5"/>
        <v>0</v>
      </c>
      <c r="U13" s="1284"/>
      <c r="V13" s="909">
        <f t="shared" si="6"/>
        <v>0</v>
      </c>
      <c r="W13" s="1286">
        <f t="shared" si="7"/>
        <v>0</v>
      </c>
      <c r="X13" s="1287">
        <f t="shared" si="12"/>
        <v>0</v>
      </c>
      <c r="Y13" s="1286">
        <f t="shared" si="9"/>
        <v>0</v>
      </c>
      <c r="Z13" s="1286">
        <f t="shared" si="10"/>
        <v>0</v>
      </c>
      <c r="AA13" s="1288">
        <f t="shared" si="11"/>
        <v>0</v>
      </c>
      <c r="AC13" s="1291"/>
      <c r="AD13" s="1291"/>
    </row>
    <row r="14" spans="1:30" ht="18" customHeight="1">
      <c r="A14" s="1279">
        <v>9</v>
      </c>
      <c r="B14" s="1280"/>
      <c r="C14" s="1316"/>
      <c r="D14" s="1281"/>
      <c r="E14" s="1282"/>
      <c r="F14" s="1283"/>
      <c r="G14" s="1284"/>
      <c r="H14" s="909">
        <f>ROUNDUP($G$14*$F$14*140/1,2)</f>
        <v>0</v>
      </c>
      <c r="I14" s="1284"/>
      <c r="J14" s="1307">
        <f t="shared" si="0"/>
        <v>0</v>
      </c>
      <c r="K14" s="1284"/>
      <c r="L14" s="909">
        <f t="shared" si="1"/>
        <v>0</v>
      </c>
      <c r="M14" s="1284"/>
      <c r="N14" s="1307">
        <f t="shared" si="2"/>
        <v>0</v>
      </c>
      <c r="O14" s="1284"/>
      <c r="P14" s="909">
        <f t="shared" si="3"/>
        <v>0</v>
      </c>
      <c r="Q14" s="1285"/>
      <c r="R14" s="909">
        <f t="shared" si="4"/>
        <v>0</v>
      </c>
      <c r="S14" s="1284"/>
      <c r="T14" s="909">
        <f t="shared" si="5"/>
        <v>0</v>
      </c>
      <c r="U14" s="1284"/>
      <c r="V14" s="909">
        <f t="shared" si="6"/>
        <v>0</v>
      </c>
      <c r="W14" s="1286">
        <f t="shared" si="7"/>
        <v>0</v>
      </c>
      <c r="X14" s="1287">
        <f t="shared" si="12"/>
        <v>0</v>
      </c>
      <c r="Y14" s="1286">
        <f t="shared" si="9"/>
        <v>0</v>
      </c>
      <c r="Z14" s="1286">
        <f t="shared" si="10"/>
        <v>0</v>
      </c>
      <c r="AA14" s="1288">
        <f t="shared" si="11"/>
        <v>0</v>
      </c>
      <c r="AC14" s="1291"/>
      <c r="AD14" s="1291"/>
    </row>
    <row r="15" spans="1:30" ht="18" customHeight="1">
      <c r="A15" s="1279">
        <v>10</v>
      </c>
      <c r="B15" s="1280"/>
      <c r="C15" s="1316"/>
      <c r="D15" s="1281"/>
      <c r="E15" s="1282"/>
      <c r="F15" s="1283"/>
      <c r="G15" s="1284"/>
      <c r="H15" s="909">
        <f>ROUNDUP($G$15*$F$15*140/1,2)</f>
        <v>0</v>
      </c>
      <c r="I15" s="1284"/>
      <c r="J15" s="1307">
        <f t="shared" si="0"/>
        <v>0</v>
      </c>
      <c r="K15" s="1284"/>
      <c r="L15" s="909">
        <f t="shared" si="1"/>
        <v>0</v>
      </c>
      <c r="M15" s="1284"/>
      <c r="N15" s="1307">
        <f t="shared" si="2"/>
        <v>0</v>
      </c>
      <c r="O15" s="1284"/>
      <c r="P15" s="909">
        <f t="shared" si="3"/>
        <v>0</v>
      </c>
      <c r="Q15" s="1285"/>
      <c r="R15" s="909">
        <f t="shared" si="4"/>
        <v>0</v>
      </c>
      <c r="S15" s="1284"/>
      <c r="T15" s="909">
        <f t="shared" si="5"/>
        <v>0</v>
      </c>
      <c r="U15" s="1284"/>
      <c r="V15" s="909">
        <f t="shared" si="6"/>
        <v>0</v>
      </c>
      <c r="W15" s="1286">
        <f t="shared" si="7"/>
        <v>0</v>
      </c>
      <c r="X15" s="1287">
        <f t="shared" si="12"/>
        <v>0</v>
      </c>
      <c r="Y15" s="1286">
        <f t="shared" si="9"/>
        <v>0</v>
      </c>
      <c r="Z15" s="1286">
        <f t="shared" si="10"/>
        <v>0</v>
      </c>
      <c r="AA15" s="1288">
        <f t="shared" si="11"/>
        <v>0</v>
      </c>
      <c r="AC15" s="1291"/>
      <c r="AD15" s="1291"/>
    </row>
    <row r="16" spans="1:30" ht="18" customHeight="1">
      <c r="A16" s="1279">
        <v>11</v>
      </c>
      <c r="B16" s="1280"/>
      <c r="C16" s="1316"/>
      <c r="D16" s="1281"/>
      <c r="E16" s="1282"/>
      <c r="F16" s="1283"/>
      <c r="G16" s="1284"/>
      <c r="H16" s="909">
        <f>ROUNDUP($G$16*$F$16*140/1,2)</f>
        <v>0</v>
      </c>
      <c r="I16" s="1284"/>
      <c r="J16" s="1307">
        <f t="shared" si="0"/>
        <v>0</v>
      </c>
      <c r="K16" s="1284"/>
      <c r="L16" s="909">
        <f t="shared" si="1"/>
        <v>0</v>
      </c>
      <c r="M16" s="1284"/>
      <c r="N16" s="1307">
        <f t="shared" si="2"/>
        <v>0</v>
      </c>
      <c r="O16" s="1284"/>
      <c r="P16" s="909">
        <f t="shared" si="3"/>
        <v>0</v>
      </c>
      <c r="Q16" s="1285"/>
      <c r="R16" s="909">
        <f t="shared" si="4"/>
        <v>0</v>
      </c>
      <c r="S16" s="1284"/>
      <c r="T16" s="909">
        <f t="shared" si="5"/>
        <v>0</v>
      </c>
      <c r="U16" s="1284"/>
      <c r="V16" s="909">
        <f t="shared" si="6"/>
        <v>0</v>
      </c>
      <c r="W16" s="1286">
        <f t="shared" si="7"/>
        <v>0</v>
      </c>
      <c r="X16" s="1287">
        <f>W16*20/100</f>
        <v>0</v>
      </c>
      <c r="Y16" s="1286">
        <f t="shared" si="9"/>
        <v>0</v>
      </c>
      <c r="Z16" s="1286">
        <f t="shared" si="10"/>
        <v>0</v>
      </c>
      <c r="AA16" s="1288">
        <f t="shared" si="11"/>
        <v>0</v>
      </c>
      <c r="AC16" s="1291"/>
      <c r="AD16" s="1291"/>
    </row>
    <row r="17" spans="1:30" ht="18" customHeight="1">
      <c r="A17" s="1279">
        <v>12</v>
      </c>
      <c r="B17" s="1280"/>
      <c r="C17" s="1316"/>
      <c r="D17" s="1281"/>
      <c r="E17" s="1282"/>
      <c r="F17" s="1283"/>
      <c r="G17" s="1284"/>
      <c r="H17" s="909">
        <f>ROUNDUP($G$17*$F$17*140/1,2)</f>
        <v>0</v>
      </c>
      <c r="I17" s="1284"/>
      <c r="J17" s="1307">
        <f t="shared" si="0"/>
        <v>0</v>
      </c>
      <c r="K17" s="1284"/>
      <c r="L17" s="909">
        <f t="shared" si="1"/>
        <v>0</v>
      </c>
      <c r="M17" s="1284"/>
      <c r="N17" s="1307">
        <f t="shared" si="2"/>
        <v>0</v>
      </c>
      <c r="O17" s="1284"/>
      <c r="P17" s="909">
        <f t="shared" si="3"/>
        <v>0</v>
      </c>
      <c r="Q17" s="1285"/>
      <c r="R17" s="909">
        <f t="shared" si="4"/>
        <v>0</v>
      </c>
      <c r="S17" s="1284"/>
      <c r="T17" s="909">
        <f t="shared" si="5"/>
        <v>0</v>
      </c>
      <c r="U17" s="1284"/>
      <c r="V17" s="909">
        <f t="shared" si="6"/>
        <v>0</v>
      </c>
      <c r="W17" s="1286">
        <f t="shared" si="7"/>
        <v>0</v>
      </c>
      <c r="X17" s="1287">
        <f t="shared" ref="X17" si="13">W17*20/100</f>
        <v>0</v>
      </c>
      <c r="Y17" s="1286">
        <f t="shared" si="9"/>
        <v>0</v>
      </c>
      <c r="Z17" s="1286">
        <f t="shared" si="10"/>
        <v>0</v>
      </c>
      <c r="AA17" s="1288">
        <f t="shared" si="11"/>
        <v>0</v>
      </c>
      <c r="AC17" s="1291"/>
      <c r="AD17" s="1291"/>
    </row>
    <row r="18" spans="1:30">
      <c r="A18" s="1918" t="s">
        <v>86</v>
      </c>
      <c r="B18" s="1919"/>
      <c r="C18" s="1919"/>
      <c r="D18" s="1920"/>
      <c r="E18" s="1293"/>
      <c r="F18" s="1292"/>
      <c r="G18" s="1294">
        <f>SUM(G6:G17)</f>
        <v>0</v>
      </c>
      <c r="H18" s="1295">
        <f>ROUNDUP(SUM(H6:H17),2)</f>
        <v>0</v>
      </c>
      <c r="I18" s="1294">
        <f t="shared" ref="I18:W18" si="14">SUM(I6:I17)</f>
        <v>0</v>
      </c>
      <c r="J18" s="1295">
        <f t="shared" si="14"/>
        <v>0</v>
      </c>
      <c r="K18" s="1294">
        <f t="shared" si="14"/>
        <v>0</v>
      </c>
      <c r="L18" s="1295">
        <f t="shared" si="14"/>
        <v>0</v>
      </c>
      <c r="M18" s="1294">
        <f t="shared" si="14"/>
        <v>0</v>
      </c>
      <c r="N18" s="1295">
        <f t="shared" si="14"/>
        <v>0</v>
      </c>
      <c r="O18" s="1294">
        <f t="shared" si="14"/>
        <v>0</v>
      </c>
      <c r="P18" s="1295">
        <f t="shared" si="14"/>
        <v>0</v>
      </c>
      <c r="Q18" s="1294">
        <f t="shared" si="14"/>
        <v>0</v>
      </c>
      <c r="R18" s="1295">
        <f t="shared" si="14"/>
        <v>0</v>
      </c>
      <c r="S18" s="1294">
        <f t="shared" si="14"/>
        <v>0</v>
      </c>
      <c r="T18" s="1296">
        <f t="shared" si="14"/>
        <v>0</v>
      </c>
      <c r="U18" s="1294">
        <f t="shared" si="14"/>
        <v>0</v>
      </c>
      <c r="V18" s="1295">
        <f t="shared" si="14"/>
        <v>0</v>
      </c>
      <c r="W18" s="1295">
        <f t="shared" si="14"/>
        <v>0</v>
      </c>
      <c r="X18" s="1295">
        <f>ROUND(SUM(X6:X17),2)</f>
        <v>0</v>
      </c>
      <c r="Y18" s="1295">
        <f>ROUND(SUM(Y6:Y17),2)</f>
        <v>0</v>
      </c>
      <c r="Z18" s="1295">
        <f>ROUNDDOWN(SUM(Z6:Z17),2)</f>
        <v>0</v>
      </c>
      <c r="AA18" s="1295">
        <f>ROUNDUP(SUM(AA6:AA17),2)</f>
        <v>0</v>
      </c>
    </row>
    <row r="21" spans="1:30">
      <c r="M21" s="1297"/>
      <c r="S21" s="1297"/>
      <c r="W21" s="1297"/>
    </row>
    <row r="23" spans="1:30" ht="15.6">
      <c r="C23" s="1298"/>
      <c r="D23" s="1299"/>
      <c r="E23" s="1917">
        <f ca="1">TODAY()</f>
        <v>45785</v>
      </c>
      <c r="F23" s="1917"/>
      <c r="G23" s="1917"/>
      <c r="H23" s="1300"/>
      <c r="I23" s="1298"/>
      <c r="J23" s="1298"/>
      <c r="K23" s="1298"/>
      <c r="L23" s="1298"/>
      <c r="M23" s="1298"/>
      <c r="N23" s="1298"/>
      <c r="O23" s="1298"/>
      <c r="P23" s="1298"/>
      <c r="Q23" s="1298"/>
      <c r="R23" s="1298"/>
      <c r="S23" s="1298"/>
      <c r="T23" s="1917">
        <f ca="1">TODAY()</f>
        <v>45785</v>
      </c>
      <c r="U23" s="1917"/>
      <c r="V23" s="1917"/>
      <c r="W23" s="1298"/>
    </row>
    <row r="24" spans="1:30" s="1289" customFormat="1" ht="23.4" customHeight="1">
      <c r="C24" s="1301"/>
      <c r="D24" s="1301"/>
      <c r="E24" s="1933" t="s">
        <v>860</v>
      </c>
      <c r="F24" s="1933"/>
      <c r="G24" s="1933"/>
      <c r="H24" s="1302"/>
      <c r="I24" s="1301"/>
      <c r="J24" s="1301"/>
      <c r="K24" s="1301"/>
      <c r="L24" s="1301"/>
      <c r="M24" s="1301"/>
      <c r="N24" s="1301"/>
      <c r="O24" s="1301"/>
      <c r="P24" s="1301"/>
      <c r="Q24" s="1301"/>
      <c r="R24" s="1301"/>
      <c r="S24" s="1301"/>
      <c r="T24" s="1933" t="s">
        <v>319</v>
      </c>
      <c r="U24" s="1933"/>
      <c r="V24" s="1933"/>
      <c r="W24" s="1301"/>
    </row>
    <row r="25" spans="1:30" s="1304" customFormat="1" ht="18" customHeight="1">
      <c r="C25" s="1302"/>
      <c r="D25" s="1303" t="s">
        <v>861</v>
      </c>
      <c r="E25" s="1933"/>
      <c r="F25" s="1933"/>
      <c r="G25" s="1933"/>
      <c r="H25" s="1302"/>
      <c r="I25" s="1302"/>
      <c r="J25" s="1302"/>
      <c r="K25" s="1302"/>
      <c r="L25" s="1302"/>
      <c r="M25" s="1302"/>
      <c r="N25" s="1302"/>
      <c r="O25" s="1302"/>
      <c r="P25" s="1302"/>
      <c r="Q25" s="1302"/>
      <c r="R25" s="1935" t="s">
        <v>861</v>
      </c>
      <c r="S25" s="1935"/>
      <c r="T25" s="1933"/>
      <c r="U25" s="1933"/>
      <c r="V25" s="1933"/>
      <c r="W25" s="1302"/>
    </row>
    <row r="26" spans="1:30" ht="15.6">
      <c r="C26" s="1298"/>
      <c r="D26" s="1305" t="s">
        <v>863</v>
      </c>
      <c r="E26" s="1934"/>
      <c r="F26" s="1934"/>
      <c r="G26" s="1934"/>
      <c r="H26" s="1298"/>
      <c r="I26" s="1298"/>
      <c r="J26" s="1298"/>
      <c r="K26" s="1298"/>
      <c r="L26" s="1298"/>
      <c r="M26" s="1298"/>
      <c r="N26" s="1298"/>
      <c r="O26" s="1298"/>
      <c r="P26" s="1298"/>
      <c r="Q26" s="1298"/>
      <c r="R26" s="1936" t="s">
        <v>863</v>
      </c>
      <c r="S26" s="1936"/>
      <c r="T26" s="1934"/>
      <c r="U26" s="1934"/>
      <c r="V26" s="1934"/>
      <c r="W26" s="1298"/>
    </row>
    <row r="27" spans="1:30" s="1306" customFormat="1" ht="27.6" customHeight="1">
      <c r="C27" s="1303"/>
      <c r="D27" s="1303" t="s">
        <v>862</v>
      </c>
      <c r="E27" s="1933"/>
      <c r="F27" s="1933"/>
      <c r="G27" s="1933"/>
      <c r="H27" s="1302"/>
      <c r="I27" s="1303"/>
      <c r="J27" s="1303"/>
      <c r="K27" s="1303"/>
      <c r="L27" s="1303"/>
      <c r="M27" s="1303"/>
      <c r="N27" s="1303"/>
      <c r="O27" s="1303"/>
      <c r="P27" s="1303"/>
      <c r="Q27" s="1303"/>
      <c r="R27" s="1935" t="s">
        <v>862</v>
      </c>
      <c r="S27" s="1935"/>
      <c r="T27" s="1935"/>
      <c r="U27" s="1935"/>
      <c r="V27" s="1935"/>
      <c r="W27" s="1303"/>
    </row>
  </sheetData>
  <sheetProtection selectLockedCells="1"/>
  <mergeCells count="19">
    <mergeCell ref="E24:G24"/>
    <mergeCell ref="E25:G25"/>
    <mergeCell ref="E26:G26"/>
    <mergeCell ref="E27:G27"/>
    <mergeCell ref="T24:V24"/>
    <mergeCell ref="T25:V25"/>
    <mergeCell ref="T26:V26"/>
    <mergeCell ref="T27:V27"/>
    <mergeCell ref="R25:S25"/>
    <mergeCell ref="R26:S26"/>
    <mergeCell ref="R27:S27"/>
    <mergeCell ref="E23:G23"/>
    <mergeCell ref="T23:V23"/>
    <mergeCell ref="A18:D18"/>
    <mergeCell ref="A1:B1"/>
    <mergeCell ref="A2:B2"/>
    <mergeCell ref="A3:B3"/>
    <mergeCell ref="A4:B4"/>
    <mergeCell ref="D1:AA4"/>
  </mergeCells>
  <phoneticPr fontId="125" type="noConversion"/>
  <pageMargins left="0.11811023622047245" right="0.11811023622047245" top="0.74803149606299213" bottom="0.74803149606299213" header="0.31496062992125984" footer="0.31496062992125984"/>
  <pageSetup paperSize="9" scale="37"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tint="0.34998626667073579"/>
    <pageSetUpPr fitToPage="1"/>
  </sheetPr>
  <dimension ref="A1:U71"/>
  <sheetViews>
    <sheetView showGridLines="0" zoomScale="120" zoomScaleNormal="120" workbookViewId="0">
      <selection activeCell="F9" sqref="F9"/>
    </sheetView>
  </sheetViews>
  <sheetFormatPr defaultRowHeight="13.8"/>
  <cols>
    <col min="1" max="1" width="3.6640625" style="148" customWidth="1"/>
    <col min="2" max="2" width="25.109375" style="246" customWidth="1"/>
    <col min="3" max="3" width="16.44140625" style="148" customWidth="1"/>
    <col min="4" max="4" width="13" style="148" customWidth="1"/>
    <col min="5" max="5" width="12" style="642" customWidth="1"/>
    <col min="6" max="7" width="8.6640625" style="148" customWidth="1"/>
    <col min="8" max="8" width="11.44140625" style="148" customWidth="1"/>
    <col min="9" max="9" width="13.88671875" style="148" customWidth="1"/>
    <col min="10" max="10" width="12.44140625" style="642" customWidth="1"/>
    <col min="11" max="11" width="9.44140625" style="156" customWidth="1"/>
    <col min="12" max="12" width="9.33203125" style="137" customWidth="1"/>
    <col min="13" max="13" width="8.109375" style="137" customWidth="1"/>
    <col min="14" max="14" width="10" style="137" customWidth="1"/>
    <col min="15" max="15" width="4.88671875" style="148" customWidth="1"/>
    <col min="16" max="16" width="13.44140625" style="148" customWidth="1"/>
    <col min="17" max="17" width="10.6640625" style="148" customWidth="1"/>
    <col min="18" max="18" width="10.44140625" style="148" customWidth="1"/>
    <col min="19" max="19" width="18.6640625" style="148" customWidth="1"/>
    <col min="20" max="20" width="0.109375" style="148" hidden="1" customWidth="1"/>
    <col min="21" max="21" width="23.6640625" style="148" customWidth="1"/>
    <col min="22" max="252" width="9.109375" style="148"/>
    <col min="253" max="253" width="3.6640625" style="148" customWidth="1"/>
    <col min="254" max="254" width="16.6640625" style="148" customWidth="1"/>
    <col min="255" max="255" width="27.33203125" style="148" customWidth="1"/>
    <col min="256" max="257" width="12" style="148" customWidth="1"/>
    <col min="258" max="258" width="8.6640625" style="148" customWidth="1"/>
    <col min="259" max="259" width="0" style="148" hidden="1" customWidth="1"/>
    <col min="260" max="260" width="8.6640625" style="148" customWidth="1"/>
    <col min="261" max="262" width="0" style="148" hidden="1" customWidth="1"/>
    <col min="263" max="263" width="11.44140625" style="148" customWidth="1"/>
    <col min="264" max="264" width="13.88671875" style="148" customWidth="1"/>
    <col min="265" max="265" width="12.44140625" style="148" customWidth="1"/>
    <col min="266" max="266" width="9.44140625" style="148" customWidth="1"/>
    <col min="267" max="267" width="9.33203125" style="148" customWidth="1"/>
    <col min="268" max="268" width="8.109375" style="148" customWidth="1"/>
    <col min="269" max="269" width="10" style="148" customWidth="1"/>
    <col min="270" max="270" width="5.5546875" style="148" customWidth="1"/>
    <col min="271" max="271" width="4.88671875" style="148" customWidth="1"/>
    <col min="272" max="272" width="13.44140625" style="148" customWidth="1"/>
    <col min="273" max="273" width="10.6640625" style="148" customWidth="1"/>
    <col min="274" max="274" width="10.44140625" style="148" customWidth="1"/>
    <col min="275" max="275" width="18.6640625" style="148" customWidth="1"/>
    <col min="276" max="276" width="0" style="148" hidden="1" customWidth="1"/>
    <col min="277" max="277" width="23.6640625" style="148" customWidth="1"/>
    <col min="278" max="508" width="9.109375" style="148"/>
    <col min="509" max="509" width="3.6640625" style="148" customWidth="1"/>
    <col min="510" max="510" width="16.6640625" style="148" customWidth="1"/>
    <col min="511" max="511" width="27.33203125" style="148" customWidth="1"/>
    <col min="512" max="513" width="12" style="148" customWidth="1"/>
    <col min="514" max="514" width="8.6640625" style="148" customWidth="1"/>
    <col min="515" max="515" width="0" style="148" hidden="1" customWidth="1"/>
    <col min="516" max="516" width="8.6640625" style="148" customWidth="1"/>
    <col min="517" max="518" width="0" style="148" hidden="1" customWidth="1"/>
    <col min="519" max="519" width="11.44140625" style="148" customWidth="1"/>
    <col min="520" max="520" width="13.88671875" style="148" customWidth="1"/>
    <col min="521" max="521" width="12.44140625" style="148" customWidth="1"/>
    <col min="522" max="522" width="9.44140625" style="148" customWidth="1"/>
    <col min="523" max="523" width="9.33203125" style="148" customWidth="1"/>
    <col min="524" max="524" width="8.109375" style="148" customWidth="1"/>
    <col min="525" max="525" width="10" style="148" customWidth="1"/>
    <col min="526" max="526" width="5.5546875" style="148" customWidth="1"/>
    <col min="527" max="527" width="4.88671875" style="148" customWidth="1"/>
    <col min="528" max="528" width="13.44140625" style="148" customWidth="1"/>
    <col min="529" max="529" width="10.6640625" style="148" customWidth="1"/>
    <col min="530" max="530" width="10.44140625" style="148" customWidth="1"/>
    <col min="531" max="531" width="18.6640625" style="148" customWidth="1"/>
    <col min="532" max="532" width="0" style="148" hidden="1" customWidth="1"/>
    <col min="533" max="533" width="23.6640625" style="148" customWidth="1"/>
    <col min="534" max="764" width="9.109375" style="148"/>
    <col min="765" max="765" width="3.6640625" style="148" customWidth="1"/>
    <col min="766" max="766" width="16.6640625" style="148" customWidth="1"/>
    <col min="767" max="767" width="27.33203125" style="148" customWidth="1"/>
    <col min="768" max="769" width="12" style="148" customWidth="1"/>
    <col min="770" max="770" width="8.6640625" style="148" customWidth="1"/>
    <col min="771" max="771" width="0" style="148" hidden="1" customWidth="1"/>
    <col min="772" max="772" width="8.6640625" style="148" customWidth="1"/>
    <col min="773" max="774" width="0" style="148" hidden="1" customWidth="1"/>
    <col min="775" max="775" width="11.44140625" style="148" customWidth="1"/>
    <col min="776" max="776" width="13.88671875" style="148" customWidth="1"/>
    <col min="777" max="777" width="12.44140625" style="148" customWidth="1"/>
    <col min="778" max="778" width="9.44140625" style="148" customWidth="1"/>
    <col min="779" max="779" width="9.33203125" style="148" customWidth="1"/>
    <col min="780" max="780" width="8.109375" style="148" customWidth="1"/>
    <col min="781" max="781" width="10" style="148" customWidth="1"/>
    <col min="782" max="782" width="5.5546875" style="148" customWidth="1"/>
    <col min="783" max="783" width="4.88671875" style="148" customWidth="1"/>
    <col min="784" max="784" width="13.44140625" style="148" customWidth="1"/>
    <col min="785" max="785" width="10.6640625" style="148" customWidth="1"/>
    <col min="786" max="786" width="10.44140625" style="148" customWidth="1"/>
    <col min="787" max="787" width="18.6640625" style="148" customWidth="1"/>
    <col min="788" max="788" width="0" style="148" hidden="1" customWidth="1"/>
    <col min="789" max="789" width="23.6640625" style="148" customWidth="1"/>
    <col min="790" max="1020" width="9.109375" style="148"/>
    <col min="1021" max="1021" width="3.6640625" style="148" customWidth="1"/>
    <col min="1022" max="1022" width="16.6640625" style="148" customWidth="1"/>
    <col min="1023" max="1023" width="27.33203125" style="148" customWidth="1"/>
    <col min="1024" max="1025" width="12" style="148" customWidth="1"/>
    <col min="1026" max="1026" width="8.6640625" style="148" customWidth="1"/>
    <col min="1027" max="1027" width="0" style="148" hidden="1" customWidth="1"/>
    <col min="1028" max="1028" width="8.6640625" style="148" customWidth="1"/>
    <col min="1029" max="1030" width="0" style="148" hidden="1" customWidth="1"/>
    <col min="1031" max="1031" width="11.44140625" style="148" customWidth="1"/>
    <col min="1032" max="1032" width="13.88671875" style="148" customWidth="1"/>
    <col min="1033" max="1033" width="12.44140625" style="148" customWidth="1"/>
    <col min="1034" max="1034" width="9.44140625" style="148" customWidth="1"/>
    <col min="1035" max="1035" width="9.33203125" style="148" customWidth="1"/>
    <col min="1036" max="1036" width="8.109375" style="148" customWidth="1"/>
    <col min="1037" max="1037" width="10" style="148" customWidth="1"/>
    <col min="1038" max="1038" width="5.5546875" style="148" customWidth="1"/>
    <col min="1039" max="1039" width="4.88671875" style="148" customWidth="1"/>
    <col min="1040" max="1040" width="13.44140625" style="148" customWidth="1"/>
    <col min="1041" max="1041" width="10.6640625" style="148" customWidth="1"/>
    <col min="1042" max="1042" width="10.44140625" style="148" customWidth="1"/>
    <col min="1043" max="1043" width="18.6640625" style="148" customWidth="1"/>
    <col min="1044" max="1044" width="0" style="148" hidden="1" customWidth="1"/>
    <col min="1045" max="1045" width="23.6640625" style="148" customWidth="1"/>
    <col min="1046" max="1276" width="9.109375" style="148"/>
    <col min="1277" max="1277" width="3.6640625" style="148" customWidth="1"/>
    <col min="1278" max="1278" width="16.6640625" style="148" customWidth="1"/>
    <col min="1279" max="1279" width="27.33203125" style="148" customWidth="1"/>
    <col min="1280" max="1281" width="12" style="148" customWidth="1"/>
    <col min="1282" max="1282" width="8.6640625" style="148" customWidth="1"/>
    <col min="1283" max="1283" width="0" style="148" hidden="1" customWidth="1"/>
    <col min="1284" max="1284" width="8.6640625" style="148" customWidth="1"/>
    <col min="1285" max="1286" width="0" style="148" hidden="1" customWidth="1"/>
    <col min="1287" max="1287" width="11.44140625" style="148" customWidth="1"/>
    <col min="1288" max="1288" width="13.88671875" style="148" customWidth="1"/>
    <col min="1289" max="1289" width="12.44140625" style="148" customWidth="1"/>
    <col min="1290" max="1290" width="9.44140625" style="148" customWidth="1"/>
    <col min="1291" max="1291" width="9.33203125" style="148" customWidth="1"/>
    <col min="1292" max="1292" width="8.109375" style="148" customWidth="1"/>
    <col min="1293" max="1293" width="10" style="148" customWidth="1"/>
    <col min="1294" max="1294" width="5.5546875" style="148" customWidth="1"/>
    <col min="1295" max="1295" width="4.88671875" style="148" customWidth="1"/>
    <col min="1296" max="1296" width="13.44140625" style="148" customWidth="1"/>
    <col min="1297" max="1297" width="10.6640625" style="148" customWidth="1"/>
    <col min="1298" max="1298" width="10.44140625" style="148" customWidth="1"/>
    <col min="1299" max="1299" width="18.6640625" style="148" customWidth="1"/>
    <col min="1300" max="1300" width="0" style="148" hidden="1" customWidth="1"/>
    <col min="1301" max="1301" width="23.6640625" style="148" customWidth="1"/>
    <col min="1302" max="1532" width="9.109375" style="148"/>
    <col min="1533" max="1533" width="3.6640625" style="148" customWidth="1"/>
    <col min="1534" max="1534" width="16.6640625" style="148" customWidth="1"/>
    <col min="1535" max="1535" width="27.33203125" style="148" customWidth="1"/>
    <col min="1536" max="1537" width="12" style="148" customWidth="1"/>
    <col min="1538" max="1538" width="8.6640625" style="148" customWidth="1"/>
    <col min="1539" max="1539" width="0" style="148" hidden="1" customWidth="1"/>
    <col min="1540" max="1540" width="8.6640625" style="148" customWidth="1"/>
    <col min="1541" max="1542" width="0" style="148" hidden="1" customWidth="1"/>
    <col min="1543" max="1543" width="11.44140625" style="148" customWidth="1"/>
    <col min="1544" max="1544" width="13.88671875" style="148" customWidth="1"/>
    <col min="1545" max="1545" width="12.44140625" style="148" customWidth="1"/>
    <col min="1546" max="1546" width="9.44140625" style="148" customWidth="1"/>
    <col min="1547" max="1547" width="9.33203125" style="148" customWidth="1"/>
    <col min="1548" max="1548" width="8.109375" style="148" customWidth="1"/>
    <col min="1549" max="1549" width="10" style="148" customWidth="1"/>
    <col min="1550" max="1550" width="5.5546875" style="148" customWidth="1"/>
    <col min="1551" max="1551" width="4.88671875" style="148" customWidth="1"/>
    <col min="1552" max="1552" width="13.44140625" style="148" customWidth="1"/>
    <col min="1553" max="1553" width="10.6640625" style="148" customWidth="1"/>
    <col min="1554" max="1554" width="10.44140625" style="148" customWidth="1"/>
    <col min="1555" max="1555" width="18.6640625" style="148" customWidth="1"/>
    <col min="1556" max="1556" width="0" style="148" hidden="1" customWidth="1"/>
    <col min="1557" max="1557" width="23.6640625" style="148" customWidth="1"/>
    <col min="1558" max="1788" width="9.109375" style="148"/>
    <col min="1789" max="1789" width="3.6640625" style="148" customWidth="1"/>
    <col min="1790" max="1790" width="16.6640625" style="148" customWidth="1"/>
    <col min="1791" max="1791" width="27.33203125" style="148" customWidth="1"/>
    <col min="1792" max="1793" width="12" style="148" customWidth="1"/>
    <col min="1794" max="1794" width="8.6640625" style="148" customWidth="1"/>
    <col min="1795" max="1795" width="0" style="148" hidden="1" customWidth="1"/>
    <col min="1796" max="1796" width="8.6640625" style="148" customWidth="1"/>
    <col min="1797" max="1798" width="0" style="148" hidden="1" customWidth="1"/>
    <col min="1799" max="1799" width="11.44140625" style="148" customWidth="1"/>
    <col min="1800" max="1800" width="13.88671875" style="148" customWidth="1"/>
    <col min="1801" max="1801" width="12.44140625" style="148" customWidth="1"/>
    <col min="1802" max="1802" width="9.44140625" style="148" customWidth="1"/>
    <col min="1803" max="1803" width="9.33203125" style="148" customWidth="1"/>
    <col min="1804" max="1804" width="8.109375" style="148" customWidth="1"/>
    <col min="1805" max="1805" width="10" style="148" customWidth="1"/>
    <col min="1806" max="1806" width="5.5546875" style="148" customWidth="1"/>
    <col min="1807" max="1807" width="4.88671875" style="148" customWidth="1"/>
    <col min="1808" max="1808" width="13.44140625" style="148" customWidth="1"/>
    <col min="1809" max="1809" width="10.6640625" style="148" customWidth="1"/>
    <col min="1810" max="1810" width="10.44140625" style="148" customWidth="1"/>
    <col min="1811" max="1811" width="18.6640625" style="148" customWidth="1"/>
    <col min="1812" max="1812" width="0" style="148" hidden="1" customWidth="1"/>
    <col min="1813" max="1813" width="23.6640625" style="148" customWidth="1"/>
    <col min="1814" max="2044" width="9.109375" style="148"/>
    <col min="2045" max="2045" width="3.6640625" style="148" customWidth="1"/>
    <col min="2046" max="2046" width="16.6640625" style="148" customWidth="1"/>
    <col min="2047" max="2047" width="27.33203125" style="148" customWidth="1"/>
    <col min="2048" max="2049" width="12" style="148" customWidth="1"/>
    <col min="2050" max="2050" width="8.6640625" style="148" customWidth="1"/>
    <col min="2051" max="2051" width="0" style="148" hidden="1" customWidth="1"/>
    <col min="2052" max="2052" width="8.6640625" style="148" customWidth="1"/>
    <col min="2053" max="2054" width="0" style="148" hidden="1" customWidth="1"/>
    <col min="2055" max="2055" width="11.44140625" style="148" customWidth="1"/>
    <col min="2056" max="2056" width="13.88671875" style="148" customWidth="1"/>
    <col min="2057" max="2057" width="12.44140625" style="148" customWidth="1"/>
    <col min="2058" max="2058" width="9.44140625" style="148" customWidth="1"/>
    <col min="2059" max="2059" width="9.33203125" style="148" customWidth="1"/>
    <col min="2060" max="2060" width="8.109375" style="148" customWidth="1"/>
    <col min="2061" max="2061" width="10" style="148" customWidth="1"/>
    <col min="2062" max="2062" width="5.5546875" style="148" customWidth="1"/>
    <col min="2063" max="2063" width="4.88671875" style="148" customWidth="1"/>
    <col min="2064" max="2064" width="13.44140625" style="148" customWidth="1"/>
    <col min="2065" max="2065" width="10.6640625" style="148" customWidth="1"/>
    <col min="2066" max="2066" width="10.44140625" style="148" customWidth="1"/>
    <col min="2067" max="2067" width="18.6640625" style="148" customWidth="1"/>
    <col min="2068" max="2068" width="0" style="148" hidden="1" customWidth="1"/>
    <col min="2069" max="2069" width="23.6640625" style="148" customWidth="1"/>
    <col min="2070" max="2300" width="9.109375" style="148"/>
    <col min="2301" max="2301" width="3.6640625" style="148" customWidth="1"/>
    <col min="2302" max="2302" width="16.6640625" style="148" customWidth="1"/>
    <col min="2303" max="2303" width="27.33203125" style="148" customWidth="1"/>
    <col min="2304" max="2305" width="12" style="148" customWidth="1"/>
    <col min="2306" max="2306" width="8.6640625" style="148" customWidth="1"/>
    <col min="2307" max="2307" width="0" style="148" hidden="1" customWidth="1"/>
    <col min="2308" max="2308" width="8.6640625" style="148" customWidth="1"/>
    <col min="2309" max="2310" width="0" style="148" hidden="1" customWidth="1"/>
    <col min="2311" max="2311" width="11.44140625" style="148" customWidth="1"/>
    <col min="2312" max="2312" width="13.88671875" style="148" customWidth="1"/>
    <col min="2313" max="2313" width="12.44140625" style="148" customWidth="1"/>
    <col min="2314" max="2314" width="9.44140625" style="148" customWidth="1"/>
    <col min="2315" max="2315" width="9.33203125" style="148" customWidth="1"/>
    <col min="2316" max="2316" width="8.109375" style="148" customWidth="1"/>
    <col min="2317" max="2317" width="10" style="148" customWidth="1"/>
    <col min="2318" max="2318" width="5.5546875" style="148" customWidth="1"/>
    <col min="2319" max="2319" width="4.88671875" style="148" customWidth="1"/>
    <col min="2320" max="2320" width="13.44140625" style="148" customWidth="1"/>
    <col min="2321" max="2321" width="10.6640625" style="148" customWidth="1"/>
    <col min="2322" max="2322" width="10.44140625" style="148" customWidth="1"/>
    <col min="2323" max="2323" width="18.6640625" style="148" customWidth="1"/>
    <col min="2324" max="2324" width="0" style="148" hidden="1" customWidth="1"/>
    <col min="2325" max="2325" width="23.6640625" style="148" customWidth="1"/>
    <col min="2326" max="2556" width="9.109375" style="148"/>
    <col min="2557" max="2557" width="3.6640625" style="148" customWidth="1"/>
    <col min="2558" max="2558" width="16.6640625" style="148" customWidth="1"/>
    <col min="2559" max="2559" width="27.33203125" style="148" customWidth="1"/>
    <col min="2560" max="2561" width="12" style="148" customWidth="1"/>
    <col min="2562" max="2562" width="8.6640625" style="148" customWidth="1"/>
    <col min="2563" max="2563" width="0" style="148" hidden="1" customWidth="1"/>
    <col min="2564" max="2564" width="8.6640625" style="148" customWidth="1"/>
    <col min="2565" max="2566" width="0" style="148" hidden="1" customWidth="1"/>
    <col min="2567" max="2567" width="11.44140625" style="148" customWidth="1"/>
    <col min="2568" max="2568" width="13.88671875" style="148" customWidth="1"/>
    <col min="2569" max="2569" width="12.44140625" style="148" customWidth="1"/>
    <col min="2570" max="2570" width="9.44140625" style="148" customWidth="1"/>
    <col min="2571" max="2571" width="9.33203125" style="148" customWidth="1"/>
    <col min="2572" max="2572" width="8.109375" style="148" customWidth="1"/>
    <col min="2573" max="2573" width="10" style="148" customWidth="1"/>
    <col min="2574" max="2574" width="5.5546875" style="148" customWidth="1"/>
    <col min="2575" max="2575" width="4.88671875" style="148" customWidth="1"/>
    <col min="2576" max="2576" width="13.44140625" style="148" customWidth="1"/>
    <col min="2577" max="2577" width="10.6640625" style="148" customWidth="1"/>
    <col min="2578" max="2578" width="10.44140625" style="148" customWidth="1"/>
    <col min="2579" max="2579" width="18.6640625" style="148" customWidth="1"/>
    <col min="2580" max="2580" width="0" style="148" hidden="1" customWidth="1"/>
    <col min="2581" max="2581" width="23.6640625" style="148" customWidth="1"/>
    <col min="2582" max="2812" width="9.109375" style="148"/>
    <col min="2813" max="2813" width="3.6640625" style="148" customWidth="1"/>
    <col min="2814" max="2814" width="16.6640625" style="148" customWidth="1"/>
    <col min="2815" max="2815" width="27.33203125" style="148" customWidth="1"/>
    <col min="2816" max="2817" width="12" style="148" customWidth="1"/>
    <col min="2818" max="2818" width="8.6640625" style="148" customWidth="1"/>
    <col min="2819" max="2819" width="0" style="148" hidden="1" customWidth="1"/>
    <col min="2820" max="2820" width="8.6640625" style="148" customWidth="1"/>
    <col min="2821" max="2822" width="0" style="148" hidden="1" customWidth="1"/>
    <col min="2823" max="2823" width="11.44140625" style="148" customWidth="1"/>
    <col min="2824" max="2824" width="13.88671875" style="148" customWidth="1"/>
    <col min="2825" max="2825" width="12.44140625" style="148" customWidth="1"/>
    <col min="2826" max="2826" width="9.44140625" style="148" customWidth="1"/>
    <col min="2827" max="2827" width="9.33203125" style="148" customWidth="1"/>
    <col min="2828" max="2828" width="8.109375" style="148" customWidth="1"/>
    <col min="2829" max="2829" width="10" style="148" customWidth="1"/>
    <col min="2830" max="2830" width="5.5546875" style="148" customWidth="1"/>
    <col min="2831" max="2831" width="4.88671875" style="148" customWidth="1"/>
    <col min="2832" max="2832" width="13.44140625" style="148" customWidth="1"/>
    <col min="2833" max="2833" width="10.6640625" style="148" customWidth="1"/>
    <col min="2834" max="2834" width="10.44140625" style="148" customWidth="1"/>
    <col min="2835" max="2835" width="18.6640625" style="148" customWidth="1"/>
    <col min="2836" max="2836" width="0" style="148" hidden="1" customWidth="1"/>
    <col min="2837" max="2837" width="23.6640625" style="148" customWidth="1"/>
    <col min="2838" max="3068" width="9.109375" style="148"/>
    <col min="3069" max="3069" width="3.6640625" style="148" customWidth="1"/>
    <col min="3070" max="3070" width="16.6640625" style="148" customWidth="1"/>
    <col min="3071" max="3071" width="27.33203125" style="148" customWidth="1"/>
    <col min="3072" max="3073" width="12" style="148" customWidth="1"/>
    <col min="3074" max="3074" width="8.6640625" style="148" customWidth="1"/>
    <col min="3075" max="3075" width="0" style="148" hidden="1" customWidth="1"/>
    <col min="3076" max="3076" width="8.6640625" style="148" customWidth="1"/>
    <col min="3077" max="3078" width="0" style="148" hidden="1" customWidth="1"/>
    <col min="3079" max="3079" width="11.44140625" style="148" customWidth="1"/>
    <col min="3080" max="3080" width="13.88671875" style="148" customWidth="1"/>
    <col min="3081" max="3081" width="12.44140625" style="148" customWidth="1"/>
    <col min="3082" max="3082" width="9.44140625" style="148" customWidth="1"/>
    <col min="3083" max="3083" width="9.33203125" style="148" customWidth="1"/>
    <col min="3084" max="3084" width="8.109375" style="148" customWidth="1"/>
    <col min="3085" max="3085" width="10" style="148" customWidth="1"/>
    <col min="3086" max="3086" width="5.5546875" style="148" customWidth="1"/>
    <col min="3087" max="3087" width="4.88671875" style="148" customWidth="1"/>
    <col min="3088" max="3088" width="13.44140625" style="148" customWidth="1"/>
    <col min="3089" max="3089" width="10.6640625" style="148" customWidth="1"/>
    <col min="3090" max="3090" width="10.44140625" style="148" customWidth="1"/>
    <col min="3091" max="3091" width="18.6640625" style="148" customWidth="1"/>
    <col min="3092" max="3092" width="0" style="148" hidden="1" customWidth="1"/>
    <col min="3093" max="3093" width="23.6640625" style="148" customWidth="1"/>
    <col min="3094" max="3324" width="9.109375" style="148"/>
    <col min="3325" max="3325" width="3.6640625" style="148" customWidth="1"/>
    <col min="3326" max="3326" width="16.6640625" style="148" customWidth="1"/>
    <col min="3327" max="3327" width="27.33203125" style="148" customWidth="1"/>
    <col min="3328" max="3329" width="12" style="148" customWidth="1"/>
    <col min="3330" max="3330" width="8.6640625" style="148" customWidth="1"/>
    <col min="3331" max="3331" width="0" style="148" hidden="1" customWidth="1"/>
    <col min="3332" max="3332" width="8.6640625" style="148" customWidth="1"/>
    <col min="3333" max="3334" width="0" style="148" hidden="1" customWidth="1"/>
    <col min="3335" max="3335" width="11.44140625" style="148" customWidth="1"/>
    <col min="3336" max="3336" width="13.88671875" style="148" customWidth="1"/>
    <col min="3337" max="3337" width="12.44140625" style="148" customWidth="1"/>
    <col min="3338" max="3338" width="9.44140625" style="148" customWidth="1"/>
    <col min="3339" max="3339" width="9.33203125" style="148" customWidth="1"/>
    <col min="3340" max="3340" width="8.109375" style="148" customWidth="1"/>
    <col min="3341" max="3341" width="10" style="148" customWidth="1"/>
    <col min="3342" max="3342" width="5.5546875" style="148" customWidth="1"/>
    <col min="3343" max="3343" width="4.88671875" style="148" customWidth="1"/>
    <col min="3344" max="3344" width="13.44140625" style="148" customWidth="1"/>
    <col min="3345" max="3345" width="10.6640625" style="148" customWidth="1"/>
    <col min="3346" max="3346" width="10.44140625" style="148" customWidth="1"/>
    <col min="3347" max="3347" width="18.6640625" style="148" customWidth="1"/>
    <col min="3348" max="3348" width="0" style="148" hidden="1" customWidth="1"/>
    <col min="3349" max="3349" width="23.6640625" style="148" customWidth="1"/>
    <col min="3350" max="3580" width="9.109375" style="148"/>
    <col min="3581" max="3581" width="3.6640625" style="148" customWidth="1"/>
    <col min="3582" max="3582" width="16.6640625" style="148" customWidth="1"/>
    <col min="3583" max="3583" width="27.33203125" style="148" customWidth="1"/>
    <col min="3584" max="3585" width="12" style="148" customWidth="1"/>
    <col min="3586" max="3586" width="8.6640625" style="148" customWidth="1"/>
    <col min="3587" max="3587" width="0" style="148" hidden="1" customWidth="1"/>
    <col min="3588" max="3588" width="8.6640625" style="148" customWidth="1"/>
    <col min="3589" max="3590" width="0" style="148" hidden="1" customWidth="1"/>
    <col min="3591" max="3591" width="11.44140625" style="148" customWidth="1"/>
    <col min="3592" max="3592" width="13.88671875" style="148" customWidth="1"/>
    <col min="3593" max="3593" width="12.44140625" style="148" customWidth="1"/>
    <col min="3594" max="3594" width="9.44140625" style="148" customWidth="1"/>
    <col min="3595" max="3595" width="9.33203125" style="148" customWidth="1"/>
    <col min="3596" max="3596" width="8.109375" style="148" customWidth="1"/>
    <col min="3597" max="3597" width="10" style="148" customWidth="1"/>
    <col min="3598" max="3598" width="5.5546875" style="148" customWidth="1"/>
    <col min="3599" max="3599" width="4.88671875" style="148" customWidth="1"/>
    <col min="3600" max="3600" width="13.44140625" style="148" customWidth="1"/>
    <col min="3601" max="3601" width="10.6640625" style="148" customWidth="1"/>
    <col min="3602" max="3602" width="10.44140625" style="148" customWidth="1"/>
    <col min="3603" max="3603" width="18.6640625" style="148" customWidth="1"/>
    <col min="3604" max="3604" width="0" style="148" hidden="1" customWidth="1"/>
    <col min="3605" max="3605" width="23.6640625" style="148" customWidth="1"/>
    <col min="3606" max="3836" width="9.109375" style="148"/>
    <col min="3837" max="3837" width="3.6640625" style="148" customWidth="1"/>
    <col min="3838" max="3838" width="16.6640625" style="148" customWidth="1"/>
    <col min="3839" max="3839" width="27.33203125" style="148" customWidth="1"/>
    <col min="3840" max="3841" width="12" style="148" customWidth="1"/>
    <col min="3842" max="3842" width="8.6640625" style="148" customWidth="1"/>
    <col min="3843" max="3843" width="0" style="148" hidden="1" customWidth="1"/>
    <col min="3844" max="3844" width="8.6640625" style="148" customWidth="1"/>
    <col min="3845" max="3846" width="0" style="148" hidden="1" customWidth="1"/>
    <col min="3847" max="3847" width="11.44140625" style="148" customWidth="1"/>
    <col min="3848" max="3848" width="13.88671875" style="148" customWidth="1"/>
    <col min="3849" max="3849" width="12.44140625" style="148" customWidth="1"/>
    <col min="3850" max="3850" width="9.44140625" style="148" customWidth="1"/>
    <col min="3851" max="3851" width="9.33203125" style="148" customWidth="1"/>
    <col min="3852" max="3852" width="8.109375" style="148" customWidth="1"/>
    <col min="3853" max="3853" width="10" style="148" customWidth="1"/>
    <col min="3854" max="3854" width="5.5546875" style="148" customWidth="1"/>
    <col min="3855" max="3855" width="4.88671875" style="148" customWidth="1"/>
    <col min="3856" max="3856" width="13.44140625" style="148" customWidth="1"/>
    <col min="3857" max="3857" width="10.6640625" style="148" customWidth="1"/>
    <col min="3858" max="3858" width="10.44140625" style="148" customWidth="1"/>
    <col min="3859" max="3859" width="18.6640625" style="148" customWidth="1"/>
    <col min="3860" max="3860" width="0" style="148" hidden="1" customWidth="1"/>
    <col min="3861" max="3861" width="23.6640625" style="148" customWidth="1"/>
    <col min="3862" max="4092" width="9.109375" style="148"/>
    <col min="4093" max="4093" width="3.6640625" style="148" customWidth="1"/>
    <col min="4094" max="4094" width="16.6640625" style="148" customWidth="1"/>
    <col min="4095" max="4095" width="27.33203125" style="148" customWidth="1"/>
    <col min="4096" max="4097" width="12" style="148" customWidth="1"/>
    <col min="4098" max="4098" width="8.6640625" style="148" customWidth="1"/>
    <col min="4099" max="4099" width="0" style="148" hidden="1" customWidth="1"/>
    <col min="4100" max="4100" width="8.6640625" style="148" customWidth="1"/>
    <col min="4101" max="4102" width="0" style="148" hidden="1" customWidth="1"/>
    <col min="4103" max="4103" width="11.44140625" style="148" customWidth="1"/>
    <col min="4104" max="4104" width="13.88671875" style="148" customWidth="1"/>
    <col min="4105" max="4105" width="12.44140625" style="148" customWidth="1"/>
    <col min="4106" max="4106" width="9.44140625" style="148" customWidth="1"/>
    <col min="4107" max="4107" width="9.33203125" style="148" customWidth="1"/>
    <col min="4108" max="4108" width="8.109375" style="148" customWidth="1"/>
    <col min="4109" max="4109" width="10" style="148" customWidth="1"/>
    <col min="4110" max="4110" width="5.5546875" style="148" customWidth="1"/>
    <col min="4111" max="4111" width="4.88671875" style="148" customWidth="1"/>
    <col min="4112" max="4112" width="13.44140625" style="148" customWidth="1"/>
    <col min="4113" max="4113" width="10.6640625" style="148" customWidth="1"/>
    <col min="4114" max="4114" width="10.44140625" style="148" customWidth="1"/>
    <col min="4115" max="4115" width="18.6640625" style="148" customWidth="1"/>
    <col min="4116" max="4116" width="0" style="148" hidden="1" customWidth="1"/>
    <col min="4117" max="4117" width="23.6640625" style="148" customWidth="1"/>
    <col min="4118" max="4348" width="9.109375" style="148"/>
    <col min="4349" max="4349" width="3.6640625" style="148" customWidth="1"/>
    <col min="4350" max="4350" width="16.6640625" style="148" customWidth="1"/>
    <col min="4351" max="4351" width="27.33203125" style="148" customWidth="1"/>
    <col min="4352" max="4353" width="12" style="148" customWidth="1"/>
    <col min="4354" max="4354" width="8.6640625" style="148" customWidth="1"/>
    <col min="4355" max="4355" width="0" style="148" hidden="1" customWidth="1"/>
    <col min="4356" max="4356" width="8.6640625" style="148" customWidth="1"/>
    <col min="4357" max="4358" width="0" style="148" hidden="1" customWidth="1"/>
    <col min="4359" max="4359" width="11.44140625" style="148" customWidth="1"/>
    <col min="4360" max="4360" width="13.88671875" style="148" customWidth="1"/>
    <col min="4361" max="4361" width="12.44140625" style="148" customWidth="1"/>
    <col min="4362" max="4362" width="9.44140625" style="148" customWidth="1"/>
    <col min="4363" max="4363" width="9.33203125" style="148" customWidth="1"/>
    <col min="4364" max="4364" width="8.109375" style="148" customWidth="1"/>
    <col min="4365" max="4365" width="10" style="148" customWidth="1"/>
    <col min="4366" max="4366" width="5.5546875" style="148" customWidth="1"/>
    <col min="4367" max="4367" width="4.88671875" style="148" customWidth="1"/>
    <col min="4368" max="4368" width="13.44140625" style="148" customWidth="1"/>
    <col min="4369" max="4369" width="10.6640625" style="148" customWidth="1"/>
    <col min="4370" max="4370" width="10.44140625" style="148" customWidth="1"/>
    <col min="4371" max="4371" width="18.6640625" style="148" customWidth="1"/>
    <col min="4372" max="4372" width="0" style="148" hidden="1" customWidth="1"/>
    <col min="4373" max="4373" width="23.6640625" style="148" customWidth="1"/>
    <col min="4374" max="4604" width="9.109375" style="148"/>
    <col min="4605" max="4605" width="3.6640625" style="148" customWidth="1"/>
    <col min="4606" max="4606" width="16.6640625" style="148" customWidth="1"/>
    <col min="4607" max="4607" width="27.33203125" style="148" customWidth="1"/>
    <col min="4608" max="4609" width="12" style="148" customWidth="1"/>
    <col min="4610" max="4610" width="8.6640625" style="148" customWidth="1"/>
    <col min="4611" max="4611" width="0" style="148" hidden="1" customWidth="1"/>
    <col min="4612" max="4612" width="8.6640625" style="148" customWidth="1"/>
    <col min="4613" max="4614" width="0" style="148" hidden="1" customWidth="1"/>
    <col min="4615" max="4615" width="11.44140625" style="148" customWidth="1"/>
    <col min="4616" max="4616" width="13.88671875" style="148" customWidth="1"/>
    <col min="4617" max="4617" width="12.44140625" style="148" customWidth="1"/>
    <col min="4618" max="4618" width="9.44140625" style="148" customWidth="1"/>
    <col min="4619" max="4619" width="9.33203125" style="148" customWidth="1"/>
    <col min="4620" max="4620" width="8.109375" style="148" customWidth="1"/>
    <col min="4621" max="4621" width="10" style="148" customWidth="1"/>
    <col min="4622" max="4622" width="5.5546875" style="148" customWidth="1"/>
    <col min="4623" max="4623" width="4.88671875" style="148" customWidth="1"/>
    <col min="4624" max="4624" width="13.44140625" style="148" customWidth="1"/>
    <col min="4625" max="4625" width="10.6640625" style="148" customWidth="1"/>
    <col min="4626" max="4626" width="10.44140625" style="148" customWidth="1"/>
    <col min="4627" max="4627" width="18.6640625" style="148" customWidth="1"/>
    <col min="4628" max="4628" width="0" style="148" hidden="1" customWidth="1"/>
    <col min="4629" max="4629" width="23.6640625" style="148" customWidth="1"/>
    <col min="4630" max="4860" width="9.109375" style="148"/>
    <col min="4861" max="4861" width="3.6640625" style="148" customWidth="1"/>
    <col min="4862" max="4862" width="16.6640625" style="148" customWidth="1"/>
    <col min="4863" max="4863" width="27.33203125" style="148" customWidth="1"/>
    <col min="4864" max="4865" width="12" style="148" customWidth="1"/>
    <col min="4866" max="4866" width="8.6640625" style="148" customWidth="1"/>
    <col min="4867" max="4867" width="0" style="148" hidden="1" customWidth="1"/>
    <col min="4868" max="4868" width="8.6640625" style="148" customWidth="1"/>
    <col min="4869" max="4870" width="0" style="148" hidden="1" customWidth="1"/>
    <col min="4871" max="4871" width="11.44140625" style="148" customWidth="1"/>
    <col min="4872" max="4872" width="13.88671875" style="148" customWidth="1"/>
    <col min="4873" max="4873" width="12.44140625" style="148" customWidth="1"/>
    <col min="4874" max="4874" width="9.44140625" style="148" customWidth="1"/>
    <col min="4875" max="4875" width="9.33203125" style="148" customWidth="1"/>
    <col min="4876" max="4876" width="8.109375" style="148" customWidth="1"/>
    <col min="4877" max="4877" width="10" style="148" customWidth="1"/>
    <col min="4878" max="4878" width="5.5546875" style="148" customWidth="1"/>
    <col min="4879" max="4879" width="4.88671875" style="148" customWidth="1"/>
    <col min="4880" max="4880" width="13.44140625" style="148" customWidth="1"/>
    <col min="4881" max="4881" width="10.6640625" style="148" customWidth="1"/>
    <col min="4882" max="4882" width="10.44140625" style="148" customWidth="1"/>
    <col min="4883" max="4883" width="18.6640625" style="148" customWidth="1"/>
    <col min="4884" max="4884" width="0" style="148" hidden="1" customWidth="1"/>
    <col min="4885" max="4885" width="23.6640625" style="148" customWidth="1"/>
    <col min="4886" max="5116" width="9.109375" style="148"/>
    <col min="5117" max="5117" width="3.6640625" style="148" customWidth="1"/>
    <col min="5118" max="5118" width="16.6640625" style="148" customWidth="1"/>
    <col min="5119" max="5119" width="27.33203125" style="148" customWidth="1"/>
    <col min="5120" max="5121" width="12" style="148" customWidth="1"/>
    <col min="5122" max="5122" width="8.6640625" style="148" customWidth="1"/>
    <col min="5123" max="5123" width="0" style="148" hidden="1" customWidth="1"/>
    <col min="5124" max="5124" width="8.6640625" style="148" customWidth="1"/>
    <col min="5125" max="5126" width="0" style="148" hidden="1" customWidth="1"/>
    <col min="5127" max="5127" width="11.44140625" style="148" customWidth="1"/>
    <col min="5128" max="5128" width="13.88671875" style="148" customWidth="1"/>
    <col min="5129" max="5129" width="12.44140625" style="148" customWidth="1"/>
    <col min="5130" max="5130" width="9.44140625" style="148" customWidth="1"/>
    <col min="5131" max="5131" width="9.33203125" style="148" customWidth="1"/>
    <col min="5132" max="5132" width="8.109375" style="148" customWidth="1"/>
    <col min="5133" max="5133" width="10" style="148" customWidth="1"/>
    <col min="5134" max="5134" width="5.5546875" style="148" customWidth="1"/>
    <col min="5135" max="5135" width="4.88671875" style="148" customWidth="1"/>
    <col min="5136" max="5136" width="13.44140625" style="148" customWidth="1"/>
    <col min="5137" max="5137" width="10.6640625" style="148" customWidth="1"/>
    <col min="5138" max="5138" width="10.44140625" style="148" customWidth="1"/>
    <col min="5139" max="5139" width="18.6640625" style="148" customWidth="1"/>
    <col min="5140" max="5140" width="0" style="148" hidden="1" customWidth="1"/>
    <col min="5141" max="5141" width="23.6640625" style="148" customWidth="1"/>
    <col min="5142" max="5372" width="9.109375" style="148"/>
    <col min="5373" max="5373" width="3.6640625" style="148" customWidth="1"/>
    <col min="5374" max="5374" width="16.6640625" style="148" customWidth="1"/>
    <col min="5375" max="5375" width="27.33203125" style="148" customWidth="1"/>
    <col min="5376" max="5377" width="12" style="148" customWidth="1"/>
    <col min="5378" max="5378" width="8.6640625" style="148" customWidth="1"/>
    <col min="5379" max="5379" width="0" style="148" hidden="1" customWidth="1"/>
    <col min="5380" max="5380" width="8.6640625" style="148" customWidth="1"/>
    <col min="5381" max="5382" width="0" style="148" hidden="1" customWidth="1"/>
    <col min="5383" max="5383" width="11.44140625" style="148" customWidth="1"/>
    <col min="5384" max="5384" width="13.88671875" style="148" customWidth="1"/>
    <col min="5385" max="5385" width="12.44140625" style="148" customWidth="1"/>
    <col min="5386" max="5386" width="9.44140625" style="148" customWidth="1"/>
    <col min="5387" max="5387" width="9.33203125" style="148" customWidth="1"/>
    <col min="5388" max="5388" width="8.109375" style="148" customWidth="1"/>
    <col min="5389" max="5389" width="10" style="148" customWidth="1"/>
    <col min="5390" max="5390" width="5.5546875" style="148" customWidth="1"/>
    <col min="5391" max="5391" width="4.88671875" style="148" customWidth="1"/>
    <col min="5392" max="5392" width="13.44140625" style="148" customWidth="1"/>
    <col min="5393" max="5393" width="10.6640625" style="148" customWidth="1"/>
    <col min="5394" max="5394" width="10.44140625" style="148" customWidth="1"/>
    <col min="5395" max="5395" width="18.6640625" style="148" customWidth="1"/>
    <col min="5396" max="5396" width="0" style="148" hidden="1" customWidth="1"/>
    <col min="5397" max="5397" width="23.6640625" style="148" customWidth="1"/>
    <col min="5398" max="5628" width="9.109375" style="148"/>
    <col min="5629" max="5629" width="3.6640625" style="148" customWidth="1"/>
    <col min="5630" max="5630" width="16.6640625" style="148" customWidth="1"/>
    <col min="5631" max="5631" width="27.33203125" style="148" customWidth="1"/>
    <col min="5632" max="5633" width="12" style="148" customWidth="1"/>
    <col min="5634" max="5634" width="8.6640625" style="148" customWidth="1"/>
    <col min="5635" max="5635" width="0" style="148" hidden="1" customWidth="1"/>
    <col min="5636" max="5636" width="8.6640625" style="148" customWidth="1"/>
    <col min="5637" max="5638" width="0" style="148" hidden="1" customWidth="1"/>
    <col min="5639" max="5639" width="11.44140625" style="148" customWidth="1"/>
    <col min="5640" max="5640" width="13.88671875" style="148" customWidth="1"/>
    <col min="5641" max="5641" width="12.44140625" style="148" customWidth="1"/>
    <col min="5642" max="5642" width="9.44140625" style="148" customWidth="1"/>
    <col min="5643" max="5643" width="9.33203125" style="148" customWidth="1"/>
    <col min="5644" max="5644" width="8.109375" style="148" customWidth="1"/>
    <col min="5645" max="5645" width="10" style="148" customWidth="1"/>
    <col min="5646" max="5646" width="5.5546875" style="148" customWidth="1"/>
    <col min="5647" max="5647" width="4.88671875" style="148" customWidth="1"/>
    <col min="5648" max="5648" width="13.44140625" style="148" customWidth="1"/>
    <col min="5649" max="5649" width="10.6640625" style="148" customWidth="1"/>
    <col min="5650" max="5650" width="10.44140625" style="148" customWidth="1"/>
    <col min="5651" max="5651" width="18.6640625" style="148" customWidth="1"/>
    <col min="5652" max="5652" width="0" style="148" hidden="1" customWidth="1"/>
    <col min="5653" max="5653" width="23.6640625" style="148" customWidth="1"/>
    <col min="5654" max="5884" width="9.109375" style="148"/>
    <col min="5885" max="5885" width="3.6640625" style="148" customWidth="1"/>
    <col min="5886" max="5886" width="16.6640625" style="148" customWidth="1"/>
    <col min="5887" max="5887" width="27.33203125" style="148" customWidth="1"/>
    <col min="5888" max="5889" width="12" style="148" customWidth="1"/>
    <col min="5890" max="5890" width="8.6640625" style="148" customWidth="1"/>
    <col min="5891" max="5891" width="0" style="148" hidden="1" customWidth="1"/>
    <col min="5892" max="5892" width="8.6640625" style="148" customWidth="1"/>
    <col min="5893" max="5894" width="0" style="148" hidden="1" customWidth="1"/>
    <col min="5895" max="5895" width="11.44140625" style="148" customWidth="1"/>
    <col min="5896" max="5896" width="13.88671875" style="148" customWidth="1"/>
    <col min="5897" max="5897" width="12.44140625" style="148" customWidth="1"/>
    <col min="5898" max="5898" width="9.44140625" style="148" customWidth="1"/>
    <col min="5899" max="5899" width="9.33203125" style="148" customWidth="1"/>
    <col min="5900" max="5900" width="8.109375" style="148" customWidth="1"/>
    <col min="5901" max="5901" width="10" style="148" customWidth="1"/>
    <col min="5902" max="5902" width="5.5546875" style="148" customWidth="1"/>
    <col min="5903" max="5903" width="4.88671875" style="148" customWidth="1"/>
    <col min="5904" max="5904" width="13.44140625" style="148" customWidth="1"/>
    <col min="5905" max="5905" width="10.6640625" style="148" customWidth="1"/>
    <col min="5906" max="5906" width="10.44140625" style="148" customWidth="1"/>
    <col min="5907" max="5907" width="18.6640625" style="148" customWidth="1"/>
    <col min="5908" max="5908" width="0" style="148" hidden="1" customWidth="1"/>
    <col min="5909" max="5909" width="23.6640625" style="148" customWidth="1"/>
    <col min="5910" max="6140" width="9.109375" style="148"/>
    <col min="6141" max="6141" width="3.6640625" style="148" customWidth="1"/>
    <col min="6142" max="6142" width="16.6640625" style="148" customWidth="1"/>
    <col min="6143" max="6143" width="27.33203125" style="148" customWidth="1"/>
    <col min="6144" max="6145" width="12" style="148" customWidth="1"/>
    <col min="6146" max="6146" width="8.6640625" style="148" customWidth="1"/>
    <col min="6147" max="6147" width="0" style="148" hidden="1" customWidth="1"/>
    <col min="6148" max="6148" width="8.6640625" style="148" customWidth="1"/>
    <col min="6149" max="6150" width="0" style="148" hidden="1" customWidth="1"/>
    <col min="6151" max="6151" width="11.44140625" style="148" customWidth="1"/>
    <col min="6152" max="6152" width="13.88671875" style="148" customWidth="1"/>
    <col min="6153" max="6153" width="12.44140625" style="148" customWidth="1"/>
    <col min="6154" max="6154" width="9.44140625" style="148" customWidth="1"/>
    <col min="6155" max="6155" width="9.33203125" style="148" customWidth="1"/>
    <col min="6156" max="6156" width="8.109375" style="148" customWidth="1"/>
    <col min="6157" max="6157" width="10" style="148" customWidth="1"/>
    <col min="6158" max="6158" width="5.5546875" style="148" customWidth="1"/>
    <col min="6159" max="6159" width="4.88671875" style="148" customWidth="1"/>
    <col min="6160" max="6160" width="13.44140625" style="148" customWidth="1"/>
    <col min="6161" max="6161" width="10.6640625" style="148" customWidth="1"/>
    <col min="6162" max="6162" width="10.44140625" style="148" customWidth="1"/>
    <col min="6163" max="6163" width="18.6640625" style="148" customWidth="1"/>
    <col min="6164" max="6164" width="0" style="148" hidden="1" customWidth="1"/>
    <col min="6165" max="6165" width="23.6640625" style="148" customWidth="1"/>
    <col min="6166" max="6396" width="9.109375" style="148"/>
    <col min="6397" max="6397" width="3.6640625" style="148" customWidth="1"/>
    <col min="6398" max="6398" width="16.6640625" style="148" customWidth="1"/>
    <col min="6399" max="6399" width="27.33203125" style="148" customWidth="1"/>
    <col min="6400" max="6401" width="12" style="148" customWidth="1"/>
    <col min="6402" max="6402" width="8.6640625" style="148" customWidth="1"/>
    <col min="6403" max="6403" width="0" style="148" hidden="1" customWidth="1"/>
    <col min="6404" max="6404" width="8.6640625" style="148" customWidth="1"/>
    <col min="6405" max="6406" width="0" style="148" hidden="1" customWidth="1"/>
    <col min="6407" max="6407" width="11.44140625" style="148" customWidth="1"/>
    <col min="6408" max="6408" width="13.88671875" style="148" customWidth="1"/>
    <col min="6409" max="6409" width="12.44140625" style="148" customWidth="1"/>
    <col min="6410" max="6410" width="9.44140625" style="148" customWidth="1"/>
    <col min="6411" max="6411" width="9.33203125" style="148" customWidth="1"/>
    <col min="6412" max="6412" width="8.109375" style="148" customWidth="1"/>
    <col min="6413" max="6413" width="10" style="148" customWidth="1"/>
    <col min="6414" max="6414" width="5.5546875" style="148" customWidth="1"/>
    <col min="6415" max="6415" width="4.88671875" style="148" customWidth="1"/>
    <col min="6416" max="6416" width="13.44140625" style="148" customWidth="1"/>
    <col min="6417" max="6417" width="10.6640625" style="148" customWidth="1"/>
    <col min="6418" max="6418" width="10.44140625" style="148" customWidth="1"/>
    <col min="6419" max="6419" width="18.6640625" style="148" customWidth="1"/>
    <col min="6420" max="6420" width="0" style="148" hidden="1" customWidth="1"/>
    <col min="6421" max="6421" width="23.6640625" style="148" customWidth="1"/>
    <col min="6422" max="6652" width="9.109375" style="148"/>
    <col min="6653" max="6653" width="3.6640625" style="148" customWidth="1"/>
    <col min="6654" max="6654" width="16.6640625" style="148" customWidth="1"/>
    <col min="6655" max="6655" width="27.33203125" style="148" customWidth="1"/>
    <col min="6656" max="6657" width="12" style="148" customWidth="1"/>
    <col min="6658" max="6658" width="8.6640625" style="148" customWidth="1"/>
    <col min="6659" max="6659" width="0" style="148" hidden="1" customWidth="1"/>
    <col min="6660" max="6660" width="8.6640625" style="148" customWidth="1"/>
    <col min="6661" max="6662" width="0" style="148" hidden="1" customWidth="1"/>
    <col min="6663" max="6663" width="11.44140625" style="148" customWidth="1"/>
    <col min="6664" max="6664" width="13.88671875" style="148" customWidth="1"/>
    <col min="6665" max="6665" width="12.44140625" style="148" customWidth="1"/>
    <col min="6666" max="6666" width="9.44140625" style="148" customWidth="1"/>
    <col min="6667" max="6667" width="9.33203125" style="148" customWidth="1"/>
    <col min="6668" max="6668" width="8.109375" style="148" customWidth="1"/>
    <col min="6669" max="6669" width="10" style="148" customWidth="1"/>
    <col min="6670" max="6670" width="5.5546875" style="148" customWidth="1"/>
    <col min="6671" max="6671" width="4.88671875" style="148" customWidth="1"/>
    <col min="6672" max="6672" width="13.44140625" style="148" customWidth="1"/>
    <col min="6673" max="6673" width="10.6640625" style="148" customWidth="1"/>
    <col min="6674" max="6674" width="10.44140625" style="148" customWidth="1"/>
    <col min="6675" max="6675" width="18.6640625" style="148" customWidth="1"/>
    <col min="6676" max="6676" width="0" style="148" hidden="1" customWidth="1"/>
    <col min="6677" max="6677" width="23.6640625" style="148" customWidth="1"/>
    <col min="6678" max="6908" width="9.109375" style="148"/>
    <col min="6909" max="6909" width="3.6640625" style="148" customWidth="1"/>
    <col min="6910" max="6910" width="16.6640625" style="148" customWidth="1"/>
    <col min="6911" max="6911" width="27.33203125" style="148" customWidth="1"/>
    <col min="6912" max="6913" width="12" style="148" customWidth="1"/>
    <col min="6914" max="6914" width="8.6640625" style="148" customWidth="1"/>
    <col min="6915" max="6915" width="0" style="148" hidden="1" customWidth="1"/>
    <col min="6916" max="6916" width="8.6640625" style="148" customWidth="1"/>
    <col min="6917" max="6918" width="0" style="148" hidden="1" customWidth="1"/>
    <col min="6919" max="6919" width="11.44140625" style="148" customWidth="1"/>
    <col min="6920" max="6920" width="13.88671875" style="148" customWidth="1"/>
    <col min="6921" max="6921" width="12.44140625" style="148" customWidth="1"/>
    <col min="6922" max="6922" width="9.44140625" style="148" customWidth="1"/>
    <col min="6923" max="6923" width="9.33203125" style="148" customWidth="1"/>
    <col min="6924" max="6924" width="8.109375" style="148" customWidth="1"/>
    <col min="6925" max="6925" width="10" style="148" customWidth="1"/>
    <col min="6926" max="6926" width="5.5546875" style="148" customWidth="1"/>
    <col min="6927" max="6927" width="4.88671875" style="148" customWidth="1"/>
    <col min="6928" max="6928" width="13.44140625" style="148" customWidth="1"/>
    <col min="6929" max="6929" width="10.6640625" style="148" customWidth="1"/>
    <col min="6930" max="6930" width="10.44140625" style="148" customWidth="1"/>
    <col min="6931" max="6931" width="18.6640625" style="148" customWidth="1"/>
    <col min="6932" max="6932" width="0" style="148" hidden="1" customWidth="1"/>
    <col min="6933" max="6933" width="23.6640625" style="148" customWidth="1"/>
    <col min="6934" max="7164" width="9.109375" style="148"/>
    <col min="7165" max="7165" width="3.6640625" style="148" customWidth="1"/>
    <col min="7166" max="7166" width="16.6640625" style="148" customWidth="1"/>
    <col min="7167" max="7167" width="27.33203125" style="148" customWidth="1"/>
    <col min="7168" max="7169" width="12" style="148" customWidth="1"/>
    <col min="7170" max="7170" width="8.6640625" style="148" customWidth="1"/>
    <col min="7171" max="7171" width="0" style="148" hidden="1" customWidth="1"/>
    <col min="7172" max="7172" width="8.6640625" style="148" customWidth="1"/>
    <col min="7173" max="7174" width="0" style="148" hidden="1" customWidth="1"/>
    <col min="7175" max="7175" width="11.44140625" style="148" customWidth="1"/>
    <col min="7176" max="7176" width="13.88671875" style="148" customWidth="1"/>
    <col min="7177" max="7177" width="12.44140625" style="148" customWidth="1"/>
    <col min="7178" max="7178" width="9.44140625" style="148" customWidth="1"/>
    <col min="7179" max="7179" width="9.33203125" style="148" customWidth="1"/>
    <col min="7180" max="7180" width="8.109375" style="148" customWidth="1"/>
    <col min="7181" max="7181" width="10" style="148" customWidth="1"/>
    <col min="7182" max="7182" width="5.5546875" style="148" customWidth="1"/>
    <col min="7183" max="7183" width="4.88671875" style="148" customWidth="1"/>
    <col min="7184" max="7184" width="13.44140625" style="148" customWidth="1"/>
    <col min="7185" max="7185" width="10.6640625" style="148" customWidth="1"/>
    <col min="7186" max="7186" width="10.44140625" style="148" customWidth="1"/>
    <col min="7187" max="7187" width="18.6640625" style="148" customWidth="1"/>
    <col min="7188" max="7188" width="0" style="148" hidden="1" customWidth="1"/>
    <col min="7189" max="7189" width="23.6640625" style="148" customWidth="1"/>
    <col min="7190" max="7420" width="9.109375" style="148"/>
    <col min="7421" max="7421" width="3.6640625" style="148" customWidth="1"/>
    <col min="7422" max="7422" width="16.6640625" style="148" customWidth="1"/>
    <col min="7423" max="7423" width="27.33203125" style="148" customWidth="1"/>
    <col min="7424" max="7425" width="12" style="148" customWidth="1"/>
    <col min="7426" max="7426" width="8.6640625" style="148" customWidth="1"/>
    <col min="7427" max="7427" width="0" style="148" hidden="1" customWidth="1"/>
    <col min="7428" max="7428" width="8.6640625" style="148" customWidth="1"/>
    <col min="7429" max="7430" width="0" style="148" hidden="1" customWidth="1"/>
    <col min="7431" max="7431" width="11.44140625" style="148" customWidth="1"/>
    <col min="7432" max="7432" width="13.88671875" style="148" customWidth="1"/>
    <col min="7433" max="7433" width="12.44140625" style="148" customWidth="1"/>
    <col min="7434" max="7434" width="9.44140625" style="148" customWidth="1"/>
    <col min="7435" max="7435" width="9.33203125" style="148" customWidth="1"/>
    <col min="7436" max="7436" width="8.109375" style="148" customWidth="1"/>
    <col min="7437" max="7437" width="10" style="148" customWidth="1"/>
    <col min="7438" max="7438" width="5.5546875" style="148" customWidth="1"/>
    <col min="7439" max="7439" width="4.88671875" style="148" customWidth="1"/>
    <col min="7440" max="7440" width="13.44140625" style="148" customWidth="1"/>
    <col min="7441" max="7441" width="10.6640625" style="148" customWidth="1"/>
    <col min="7442" max="7442" width="10.44140625" style="148" customWidth="1"/>
    <col min="7443" max="7443" width="18.6640625" style="148" customWidth="1"/>
    <col min="7444" max="7444" width="0" style="148" hidden="1" customWidth="1"/>
    <col min="7445" max="7445" width="23.6640625" style="148" customWidth="1"/>
    <col min="7446" max="7676" width="9.109375" style="148"/>
    <col min="7677" max="7677" width="3.6640625" style="148" customWidth="1"/>
    <col min="7678" max="7678" width="16.6640625" style="148" customWidth="1"/>
    <col min="7679" max="7679" width="27.33203125" style="148" customWidth="1"/>
    <col min="7680" max="7681" width="12" style="148" customWidth="1"/>
    <col min="7682" max="7682" width="8.6640625" style="148" customWidth="1"/>
    <col min="7683" max="7683" width="0" style="148" hidden="1" customWidth="1"/>
    <col min="7684" max="7684" width="8.6640625" style="148" customWidth="1"/>
    <col min="7685" max="7686" width="0" style="148" hidden="1" customWidth="1"/>
    <col min="7687" max="7687" width="11.44140625" style="148" customWidth="1"/>
    <col min="7688" max="7688" width="13.88671875" style="148" customWidth="1"/>
    <col min="7689" max="7689" width="12.44140625" style="148" customWidth="1"/>
    <col min="7690" max="7690" width="9.44140625" style="148" customWidth="1"/>
    <col min="7691" max="7691" width="9.33203125" style="148" customWidth="1"/>
    <col min="7692" max="7692" width="8.109375" style="148" customWidth="1"/>
    <col min="7693" max="7693" width="10" style="148" customWidth="1"/>
    <col min="7694" max="7694" width="5.5546875" style="148" customWidth="1"/>
    <col min="7695" max="7695" width="4.88671875" style="148" customWidth="1"/>
    <col min="7696" max="7696" width="13.44140625" style="148" customWidth="1"/>
    <col min="7697" max="7697" width="10.6640625" style="148" customWidth="1"/>
    <col min="7698" max="7698" width="10.44140625" style="148" customWidth="1"/>
    <col min="7699" max="7699" width="18.6640625" style="148" customWidth="1"/>
    <col min="7700" max="7700" width="0" style="148" hidden="1" customWidth="1"/>
    <col min="7701" max="7701" width="23.6640625" style="148" customWidth="1"/>
    <col min="7702" max="7932" width="9.109375" style="148"/>
    <col min="7933" max="7933" width="3.6640625" style="148" customWidth="1"/>
    <col min="7934" max="7934" width="16.6640625" style="148" customWidth="1"/>
    <col min="7935" max="7935" width="27.33203125" style="148" customWidth="1"/>
    <col min="7936" max="7937" width="12" style="148" customWidth="1"/>
    <col min="7938" max="7938" width="8.6640625" style="148" customWidth="1"/>
    <col min="7939" max="7939" width="0" style="148" hidden="1" customWidth="1"/>
    <col min="7940" max="7940" width="8.6640625" style="148" customWidth="1"/>
    <col min="7941" max="7942" width="0" style="148" hidden="1" customWidth="1"/>
    <col min="7943" max="7943" width="11.44140625" style="148" customWidth="1"/>
    <col min="7944" max="7944" width="13.88671875" style="148" customWidth="1"/>
    <col min="7945" max="7945" width="12.44140625" style="148" customWidth="1"/>
    <col min="7946" max="7946" width="9.44140625" style="148" customWidth="1"/>
    <col min="7947" max="7947" width="9.33203125" style="148" customWidth="1"/>
    <col min="7948" max="7948" width="8.109375" style="148" customWidth="1"/>
    <col min="7949" max="7949" width="10" style="148" customWidth="1"/>
    <col min="7950" max="7950" width="5.5546875" style="148" customWidth="1"/>
    <col min="7951" max="7951" width="4.88671875" style="148" customWidth="1"/>
    <col min="7952" max="7952" width="13.44140625" style="148" customWidth="1"/>
    <col min="7953" max="7953" width="10.6640625" style="148" customWidth="1"/>
    <col min="7954" max="7954" width="10.44140625" style="148" customWidth="1"/>
    <col min="7955" max="7955" width="18.6640625" style="148" customWidth="1"/>
    <col min="7956" max="7956" width="0" style="148" hidden="1" customWidth="1"/>
    <col min="7957" max="7957" width="23.6640625" style="148" customWidth="1"/>
    <col min="7958" max="8188" width="9.109375" style="148"/>
    <col min="8189" max="8189" width="3.6640625" style="148" customWidth="1"/>
    <col min="8190" max="8190" width="16.6640625" style="148" customWidth="1"/>
    <col min="8191" max="8191" width="27.33203125" style="148" customWidth="1"/>
    <col min="8192" max="8193" width="12" style="148" customWidth="1"/>
    <col min="8194" max="8194" width="8.6640625" style="148" customWidth="1"/>
    <col min="8195" max="8195" width="0" style="148" hidden="1" customWidth="1"/>
    <col min="8196" max="8196" width="8.6640625" style="148" customWidth="1"/>
    <col min="8197" max="8198" width="0" style="148" hidden="1" customWidth="1"/>
    <col min="8199" max="8199" width="11.44140625" style="148" customWidth="1"/>
    <col min="8200" max="8200" width="13.88671875" style="148" customWidth="1"/>
    <col min="8201" max="8201" width="12.44140625" style="148" customWidth="1"/>
    <col min="8202" max="8202" width="9.44140625" style="148" customWidth="1"/>
    <col min="8203" max="8203" width="9.33203125" style="148" customWidth="1"/>
    <col min="8204" max="8204" width="8.109375" style="148" customWidth="1"/>
    <col min="8205" max="8205" width="10" style="148" customWidth="1"/>
    <col min="8206" max="8206" width="5.5546875" style="148" customWidth="1"/>
    <col min="8207" max="8207" width="4.88671875" style="148" customWidth="1"/>
    <col min="8208" max="8208" width="13.44140625" style="148" customWidth="1"/>
    <col min="8209" max="8209" width="10.6640625" style="148" customWidth="1"/>
    <col min="8210" max="8210" width="10.44140625" style="148" customWidth="1"/>
    <col min="8211" max="8211" width="18.6640625" style="148" customWidth="1"/>
    <col min="8212" max="8212" width="0" style="148" hidden="1" customWidth="1"/>
    <col min="8213" max="8213" width="23.6640625" style="148" customWidth="1"/>
    <col min="8214" max="8444" width="9.109375" style="148"/>
    <col min="8445" max="8445" width="3.6640625" style="148" customWidth="1"/>
    <col min="8446" max="8446" width="16.6640625" style="148" customWidth="1"/>
    <col min="8447" max="8447" width="27.33203125" style="148" customWidth="1"/>
    <col min="8448" max="8449" width="12" style="148" customWidth="1"/>
    <col min="8450" max="8450" width="8.6640625" style="148" customWidth="1"/>
    <col min="8451" max="8451" width="0" style="148" hidden="1" customWidth="1"/>
    <col min="8452" max="8452" width="8.6640625" style="148" customWidth="1"/>
    <col min="8453" max="8454" width="0" style="148" hidden="1" customWidth="1"/>
    <col min="8455" max="8455" width="11.44140625" style="148" customWidth="1"/>
    <col min="8456" max="8456" width="13.88671875" style="148" customWidth="1"/>
    <col min="8457" max="8457" width="12.44140625" style="148" customWidth="1"/>
    <col min="8458" max="8458" width="9.44140625" style="148" customWidth="1"/>
    <col min="8459" max="8459" width="9.33203125" style="148" customWidth="1"/>
    <col min="8460" max="8460" width="8.109375" style="148" customWidth="1"/>
    <col min="8461" max="8461" width="10" style="148" customWidth="1"/>
    <col min="8462" max="8462" width="5.5546875" style="148" customWidth="1"/>
    <col min="8463" max="8463" width="4.88671875" style="148" customWidth="1"/>
    <col min="8464" max="8464" width="13.44140625" style="148" customWidth="1"/>
    <col min="8465" max="8465" width="10.6640625" style="148" customWidth="1"/>
    <col min="8466" max="8466" width="10.44140625" style="148" customWidth="1"/>
    <col min="8467" max="8467" width="18.6640625" style="148" customWidth="1"/>
    <col min="8468" max="8468" width="0" style="148" hidden="1" customWidth="1"/>
    <col min="8469" max="8469" width="23.6640625" style="148" customWidth="1"/>
    <col min="8470" max="8700" width="9.109375" style="148"/>
    <col min="8701" max="8701" width="3.6640625" style="148" customWidth="1"/>
    <col min="8702" max="8702" width="16.6640625" style="148" customWidth="1"/>
    <col min="8703" max="8703" width="27.33203125" style="148" customWidth="1"/>
    <col min="8704" max="8705" width="12" style="148" customWidth="1"/>
    <col min="8706" max="8706" width="8.6640625" style="148" customWidth="1"/>
    <col min="8707" max="8707" width="0" style="148" hidden="1" customWidth="1"/>
    <col min="8708" max="8708" width="8.6640625" style="148" customWidth="1"/>
    <col min="8709" max="8710" width="0" style="148" hidden="1" customWidth="1"/>
    <col min="8711" max="8711" width="11.44140625" style="148" customWidth="1"/>
    <col min="8712" max="8712" width="13.88671875" style="148" customWidth="1"/>
    <col min="8713" max="8713" width="12.44140625" style="148" customWidth="1"/>
    <col min="8714" max="8714" width="9.44140625" style="148" customWidth="1"/>
    <col min="8715" max="8715" width="9.33203125" style="148" customWidth="1"/>
    <col min="8716" max="8716" width="8.109375" style="148" customWidth="1"/>
    <col min="8717" max="8717" width="10" style="148" customWidth="1"/>
    <col min="8718" max="8718" width="5.5546875" style="148" customWidth="1"/>
    <col min="8719" max="8719" width="4.88671875" style="148" customWidth="1"/>
    <col min="8720" max="8720" width="13.44140625" style="148" customWidth="1"/>
    <col min="8721" max="8721" width="10.6640625" style="148" customWidth="1"/>
    <col min="8722" max="8722" width="10.44140625" style="148" customWidth="1"/>
    <col min="8723" max="8723" width="18.6640625" style="148" customWidth="1"/>
    <col min="8724" max="8724" width="0" style="148" hidden="1" customWidth="1"/>
    <col min="8725" max="8725" width="23.6640625" style="148" customWidth="1"/>
    <col min="8726" max="8956" width="9.109375" style="148"/>
    <col min="8957" max="8957" width="3.6640625" style="148" customWidth="1"/>
    <col min="8958" max="8958" width="16.6640625" style="148" customWidth="1"/>
    <col min="8959" max="8959" width="27.33203125" style="148" customWidth="1"/>
    <col min="8960" max="8961" width="12" style="148" customWidth="1"/>
    <col min="8962" max="8962" width="8.6640625" style="148" customWidth="1"/>
    <col min="8963" max="8963" width="0" style="148" hidden="1" customWidth="1"/>
    <col min="8964" max="8964" width="8.6640625" style="148" customWidth="1"/>
    <col min="8965" max="8966" width="0" style="148" hidden="1" customWidth="1"/>
    <col min="8967" max="8967" width="11.44140625" style="148" customWidth="1"/>
    <col min="8968" max="8968" width="13.88671875" style="148" customWidth="1"/>
    <col min="8969" max="8969" width="12.44140625" style="148" customWidth="1"/>
    <col min="8970" max="8970" width="9.44140625" style="148" customWidth="1"/>
    <col min="8971" max="8971" width="9.33203125" style="148" customWidth="1"/>
    <col min="8972" max="8972" width="8.109375" style="148" customWidth="1"/>
    <col min="8973" max="8973" width="10" style="148" customWidth="1"/>
    <col min="8974" max="8974" width="5.5546875" style="148" customWidth="1"/>
    <col min="8975" max="8975" width="4.88671875" style="148" customWidth="1"/>
    <col min="8976" max="8976" width="13.44140625" style="148" customWidth="1"/>
    <col min="8977" max="8977" width="10.6640625" style="148" customWidth="1"/>
    <col min="8978" max="8978" width="10.44140625" style="148" customWidth="1"/>
    <col min="8979" max="8979" width="18.6640625" style="148" customWidth="1"/>
    <col min="8980" max="8980" width="0" style="148" hidden="1" customWidth="1"/>
    <col min="8981" max="8981" width="23.6640625" style="148" customWidth="1"/>
    <col min="8982" max="9212" width="9.109375" style="148"/>
    <col min="9213" max="9213" width="3.6640625" style="148" customWidth="1"/>
    <col min="9214" max="9214" width="16.6640625" style="148" customWidth="1"/>
    <col min="9215" max="9215" width="27.33203125" style="148" customWidth="1"/>
    <col min="9216" max="9217" width="12" style="148" customWidth="1"/>
    <col min="9218" max="9218" width="8.6640625" style="148" customWidth="1"/>
    <col min="9219" max="9219" width="0" style="148" hidden="1" customWidth="1"/>
    <col min="9220" max="9220" width="8.6640625" style="148" customWidth="1"/>
    <col min="9221" max="9222" width="0" style="148" hidden="1" customWidth="1"/>
    <col min="9223" max="9223" width="11.44140625" style="148" customWidth="1"/>
    <col min="9224" max="9224" width="13.88671875" style="148" customWidth="1"/>
    <col min="9225" max="9225" width="12.44140625" style="148" customWidth="1"/>
    <col min="9226" max="9226" width="9.44140625" style="148" customWidth="1"/>
    <col min="9227" max="9227" width="9.33203125" style="148" customWidth="1"/>
    <col min="9228" max="9228" width="8.109375" style="148" customWidth="1"/>
    <col min="9229" max="9229" width="10" style="148" customWidth="1"/>
    <col min="9230" max="9230" width="5.5546875" style="148" customWidth="1"/>
    <col min="9231" max="9231" width="4.88671875" style="148" customWidth="1"/>
    <col min="9232" max="9232" width="13.44140625" style="148" customWidth="1"/>
    <col min="9233" max="9233" width="10.6640625" style="148" customWidth="1"/>
    <col min="9234" max="9234" width="10.44140625" style="148" customWidth="1"/>
    <col min="9235" max="9235" width="18.6640625" style="148" customWidth="1"/>
    <col min="9236" max="9236" width="0" style="148" hidden="1" customWidth="1"/>
    <col min="9237" max="9237" width="23.6640625" style="148" customWidth="1"/>
    <col min="9238" max="9468" width="9.109375" style="148"/>
    <col min="9469" max="9469" width="3.6640625" style="148" customWidth="1"/>
    <col min="9470" max="9470" width="16.6640625" style="148" customWidth="1"/>
    <col min="9471" max="9471" width="27.33203125" style="148" customWidth="1"/>
    <col min="9472" max="9473" width="12" style="148" customWidth="1"/>
    <col min="9474" max="9474" width="8.6640625" style="148" customWidth="1"/>
    <col min="9475" max="9475" width="0" style="148" hidden="1" customWidth="1"/>
    <col min="9476" max="9476" width="8.6640625" style="148" customWidth="1"/>
    <col min="9477" max="9478" width="0" style="148" hidden="1" customWidth="1"/>
    <col min="9479" max="9479" width="11.44140625" style="148" customWidth="1"/>
    <col min="9480" max="9480" width="13.88671875" style="148" customWidth="1"/>
    <col min="9481" max="9481" width="12.44140625" style="148" customWidth="1"/>
    <col min="9482" max="9482" width="9.44140625" style="148" customWidth="1"/>
    <col min="9483" max="9483" width="9.33203125" style="148" customWidth="1"/>
    <col min="9484" max="9484" width="8.109375" style="148" customWidth="1"/>
    <col min="9485" max="9485" width="10" style="148" customWidth="1"/>
    <col min="9486" max="9486" width="5.5546875" style="148" customWidth="1"/>
    <col min="9487" max="9487" width="4.88671875" style="148" customWidth="1"/>
    <col min="9488" max="9488" width="13.44140625" style="148" customWidth="1"/>
    <col min="9489" max="9489" width="10.6640625" style="148" customWidth="1"/>
    <col min="9490" max="9490" width="10.44140625" style="148" customWidth="1"/>
    <col min="9491" max="9491" width="18.6640625" style="148" customWidth="1"/>
    <col min="9492" max="9492" width="0" style="148" hidden="1" customWidth="1"/>
    <col min="9493" max="9493" width="23.6640625" style="148" customWidth="1"/>
    <col min="9494" max="9724" width="9.109375" style="148"/>
    <col min="9725" max="9725" width="3.6640625" style="148" customWidth="1"/>
    <col min="9726" max="9726" width="16.6640625" style="148" customWidth="1"/>
    <col min="9727" max="9727" width="27.33203125" style="148" customWidth="1"/>
    <col min="9728" max="9729" width="12" style="148" customWidth="1"/>
    <col min="9730" max="9730" width="8.6640625" style="148" customWidth="1"/>
    <col min="9731" max="9731" width="0" style="148" hidden="1" customWidth="1"/>
    <col min="9732" max="9732" width="8.6640625" style="148" customWidth="1"/>
    <col min="9733" max="9734" width="0" style="148" hidden="1" customWidth="1"/>
    <col min="9735" max="9735" width="11.44140625" style="148" customWidth="1"/>
    <col min="9736" max="9736" width="13.88671875" style="148" customWidth="1"/>
    <col min="9737" max="9737" width="12.44140625" style="148" customWidth="1"/>
    <col min="9738" max="9738" width="9.44140625" style="148" customWidth="1"/>
    <col min="9739" max="9739" width="9.33203125" style="148" customWidth="1"/>
    <col min="9740" max="9740" width="8.109375" style="148" customWidth="1"/>
    <col min="9741" max="9741" width="10" style="148" customWidth="1"/>
    <col min="9742" max="9742" width="5.5546875" style="148" customWidth="1"/>
    <col min="9743" max="9743" width="4.88671875" style="148" customWidth="1"/>
    <col min="9744" max="9744" width="13.44140625" style="148" customWidth="1"/>
    <col min="9745" max="9745" width="10.6640625" style="148" customWidth="1"/>
    <col min="9746" max="9746" width="10.44140625" style="148" customWidth="1"/>
    <col min="9747" max="9747" width="18.6640625" style="148" customWidth="1"/>
    <col min="9748" max="9748" width="0" style="148" hidden="1" customWidth="1"/>
    <col min="9749" max="9749" width="23.6640625" style="148" customWidth="1"/>
    <col min="9750" max="9980" width="9.109375" style="148"/>
    <col min="9981" max="9981" width="3.6640625" style="148" customWidth="1"/>
    <col min="9982" max="9982" width="16.6640625" style="148" customWidth="1"/>
    <col min="9983" max="9983" width="27.33203125" style="148" customWidth="1"/>
    <col min="9984" max="9985" width="12" style="148" customWidth="1"/>
    <col min="9986" max="9986" width="8.6640625" style="148" customWidth="1"/>
    <col min="9987" max="9987" width="0" style="148" hidden="1" customWidth="1"/>
    <col min="9988" max="9988" width="8.6640625" style="148" customWidth="1"/>
    <col min="9989" max="9990" width="0" style="148" hidden="1" customWidth="1"/>
    <col min="9991" max="9991" width="11.44140625" style="148" customWidth="1"/>
    <col min="9992" max="9992" width="13.88671875" style="148" customWidth="1"/>
    <col min="9993" max="9993" width="12.44140625" style="148" customWidth="1"/>
    <col min="9994" max="9994" width="9.44140625" style="148" customWidth="1"/>
    <col min="9995" max="9995" width="9.33203125" style="148" customWidth="1"/>
    <col min="9996" max="9996" width="8.109375" style="148" customWidth="1"/>
    <col min="9997" max="9997" width="10" style="148" customWidth="1"/>
    <col min="9998" max="9998" width="5.5546875" style="148" customWidth="1"/>
    <col min="9999" max="9999" width="4.88671875" style="148" customWidth="1"/>
    <col min="10000" max="10000" width="13.44140625" style="148" customWidth="1"/>
    <col min="10001" max="10001" width="10.6640625" style="148" customWidth="1"/>
    <col min="10002" max="10002" width="10.44140625" style="148" customWidth="1"/>
    <col min="10003" max="10003" width="18.6640625" style="148" customWidth="1"/>
    <col min="10004" max="10004" width="0" style="148" hidden="1" customWidth="1"/>
    <col min="10005" max="10005" width="23.6640625" style="148" customWidth="1"/>
    <col min="10006" max="10236" width="9.109375" style="148"/>
    <col min="10237" max="10237" width="3.6640625" style="148" customWidth="1"/>
    <col min="10238" max="10238" width="16.6640625" style="148" customWidth="1"/>
    <col min="10239" max="10239" width="27.33203125" style="148" customWidth="1"/>
    <col min="10240" max="10241" width="12" style="148" customWidth="1"/>
    <col min="10242" max="10242" width="8.6640625" style="148" customWidth="1"/>
    <col min="10243" max="10243" width="0" style="148" hidden="1" customWidth="1"/>
    <col min="10244" max="10244" width="8.6640625" style="148" customWidth="1"/>
    <col min="10245" max="10246" width="0" style="148" hidden="1" customWidth="1"/>
    <col min="10247" max="10247" width="11.44140625" style="148" customWidth="1"/>
    <col min="10248" max="10248" width="13.88671875" style="148" customWidth="1"/>
    <col min="10249" max="10249" width="12.44140625" style="148" customWidth="1"/>
    <col min="10250" max="10250" width="9.44140625" style="148" customWidth="1"/>
    <col min="10251" max="10251" width="9.33203125" style="148" customWidth="1"/>
    <col min="10252" max="10252" width="8.109375" style="148" customWidth="1"/>
    <col min="10253" max="10253" width="10" style="148" customWidth="1"/>
    <col min="10254" max="10254" width="5.5546875" style="148" customWidth="1"/>
    <col min="10255" max="10255" width="4.88671875" style="148" customWidth="1"/>
    <col min="10256" max="10256" width="13.44140625" style="148" customWidth="1"/>
    <col min="10257" max="10257" width="10.6640625" style="148" customWidth="1"/>
    <col min="10258" max="10258" width="10.44140625" style="148" customWidth="1"/>
    <col min="10259" max="10259" width="18.6640625" style="148" customWidth="1"/>
    <col min="10260" max="10260" width="0" style="148" hidden="1" customWidth="1"/>
    <col min="10261" max="10261" width="23.6640625" style="148" customWidth="1"/>
    <col min="10262" max="10492" width="9.109375" style="148"/>
    <col min="10493" max="10493" width="3.6640625" style="148" customWidth="1"/>
    <col min="10494" max="10494" width="16.6640625" style="148" customWidth="1"/>
    <col min="10495" max="10495" width="27.33203125" style="148" customWidth="1"/>
    <col min="10496" max="10497" width="12" style="148" customWidth="1"/>
    <col min="10498" max="10498" width="8.6640625" style="148" customWidth="1"/>
    <col min="10499" max="10499" width="0" style="148" hidden="1" customWidth="1"/>
    <col min="10500" max="10500" width="8.6640625" style="148" customWidth="1"/>
    <col min="10501" max="10502" width="0" style="148" hidden="1" customWidth="1"/>
    <col min="10503" max="10503" width="11.44140625" style="148" customWidth="1"/>
    <col min="10504" max="10504" width="13.88671875" style="148" customWidth="1"/>
    <col min="10505" max="10505" width="12.44140625" style="148" customWidth="1"/>
    <col min="10506" max="10506" width="9.44140625" style="148" customWidth="1"/>
    <col min="10507" max="10507" width="9.33203125" style="148" customWidth="1"/>
    <col min="10508" max="10508" width="8.109375" style="148" customWidth="1"/>
    <col min="10509" max="10509" width="10" style="148" customWidth="1"/>
    <col min="10510" max="10510" width="5.5546875" style="148" customWidth="1"/>
    <col min="10511" max="10511" width="4.88671875" style="148" customWidth="1"/>
    <col min="10512" max="10512" width="13.44140625" style="148" customWidth="1"/>
    <col min="10513" max="10513" width="10.6640625" style="148" customWidth="1"/>
    <col min="10514" max="10514" width="10.44140625" style="148" customWidth="1"/>
    <col min="10515" max="10515" width="18.6640625" style="148" customWidth="1"/>
    <col min="10516" max="10516" width="0" style="148" hidden="1" customWidth="1"/>
    <col min="10517" max="10517" width="23.6640625" style="148" customWidth="1"/>
    <col min="10518" max="10748" width="9.109375" style="148"/>
    <col min="10749" max="10749" width="3.6640625" style="148" customWidth="1"/>
    <col min="10750" max="10750" width="16.6640625" style="148" customWidth="1"/>
    <col min="10751" max="10751" width="27.33203125" style="148" customWidth="1"/>
    <col min="10752" max="10753" width="12" style="148" customWidth="1"/>
    <col min="10754" max="10754" width="8.6640625" style="148" customWidth="1"/>
    <col min="10755" max="10755" width="0" style="148" hidden="1" customWidth="1"/>
    <col min="10756" max="10756" width="8.6640625" style="148" customWidth="1"/>
    <col min="10757" max="10758" width="0" style="148" hidden="1" customWidth="1"/>
    <col min="10759" max="10759" width="11.44140625" style="148" customWidth="1"/>
    <col min="10760" max="10760" width="13.88671875" style="148" customWidth="1"/>
    <col min="10761" max="10761" width="12.44140625" style="148" customWidth="1"/>
    <col min="10762" max="10762" width="9.44140625" style="148" customWidth="1"/>
    <col min="10763" max="10763" width="9.33203125" style="148" customWidth="1"/>
    <col min="10764" max="10764" width="8.109375" style="148" customWidth="1"/>
    <col min="10765" max="10765" width="10" style="148" customWidth="1"/>
    <col min="10766" max="10766" width="5.5546875" style="148" customWidth="1"/>
    <col min="10767" max="10767" width="4.88671875" style="148" customWidth="1"/>
    <col min="10768" max="10768" width="13.44140625" style="148" customWidth="1"/>
    <col min="10769" max="10769" width="10.6640625" style="148" customWidth="1"/>
    <col min="10770" max="10770" width="10.44140625" style="148" customWidth="1"/>
    <col min="10771" max="10771" width="18.6640625" style="148" customWidth="1"/>
    <col min="10772" max="10772" width="0" style="148" hidden="1" customWidth="1"/>
    <col min="10773" max="10773" width="23.6640625" style="148" customWidth="1"/>
    <col min="10774" max="11004" width="9.109375" style="148"/>
    <col min="11005" max="11005" width="3.6640625" style="148" customWidth="1"/>
    <col min="11006" max="11006" width="16.6640625" style="148" customWidth="1"/>
    <col min="11007" max="11007" width="27.33203125" style="148" customWidth="1"/>
    <col min="11008" max="11009" width="12" style="148" customWidth="1"/>
    <col min="11010" max="11010" width="8.6640625" style="148" customWidth="1"/>
    <col min="11011" max="11011" width="0" style="148" hidden="1" customWidth="1"/>
    <col min="11012" max="11012" width="8.6640625" style="148" customWidth="1"/>
    <col min="11013" max="11014" width="0" style="148" hidden="1" customWidth="1"/>
    <col min="11015" max="11015" width="11.44140625" style="148" customWidth="1"/>
    <col min="11016" max="11016" width="13.88671875" style="148" customWidth="1"/>
    <col min="11017" max="11017" width="12.44140625" style="148" customWidth="1"/>
    <col min="11018" max="11018" width="9.44140625" style="148" customWidth="1"/>
    <col min="11019" max="11019" width="9.33203125" style="148" customWidth="1"/>
    <col min="11020" max="11020" width="8.109375" style="148" customWidth="1"/>
    <col min="11021" max="11021" width="10" style="148" customWidth="1"/>
    <col min="11022" max="11022" width="5.5546875" style="148" customWidth="1"/>
    <col min="11023" max="11023" width="4.88671875" style="148" customWidth="1"/>
    <col min="11024" max="11024" width="13.44140625" style="148" customWidth="1"/>
    <col min="11025" max="11025" width="10.6640625" style="148" customWidth="1"/>
    <col min="11026" max="11026" width="10.44140625" style="148" customWidth="1"/>
    <col min="11027" max="11027" width="18.6640625" style="148" customWidth="1"/>
    <col min="11028" max="11028" width="0" style="148" hidden="1" customWidth="1"/>
    <col min="11029" max="11029" width="23.6640625" style="148" customWidth="1"/>
    <col min="11030" max="11260" width="9.109375" style="148"/>
    <col min="11261" max="11261" width="3.6640625" style="148" customWidth="1"/>
    <col min="11262" max="11262" width="16.6640625" style="148" customWidth="1"/>
    <col min="11263" max="11263" width="27.33203125" style="148" customWidth="1"/>
    <col min="11264" max="11265" width="12" style="148" customWidth="1"/>
    <col min="11266" max="11266" width="8.6640625" style="148" customWidth="1"/>
    <col min="11267" max="11267" width="0" style="148" hidden="1" customWidth="1"/>
    <col min="11268" max="11268" width="8.6640625" style="148" customWidth="1"/>
    <col min="11269" max="11270" width="0" style="148" hidden="1" customWidth="1"/>
    <col min="11271" max="11271" width="11.44140625" style="148" customWidth="1"/>
    <col min="11272" max="11272" width="13.88671875" style="148" customWidth="1"/>
    <col min="11273" max="11273" width="12.44140625" style="148" customWidth="1"/>
    <col min="11274" max="11274" width="9.44140625" style="148" customWidth="1"/>
    <col min="11275" max="11275" width="9.33203125" style="148" customWidth="1"/>
    <col min="11276" max="11276" width="8.109375" style="148" customWidth="1"/>
    <col min="11277" max="11277" width="10" style="148" customWidth="1"/>
    <col min="11278" max="11278" width="5.5546875" style="148" customWidth="1"/>
    <col min="11279" max="11279" width="4.88671875" style="148" customWidth="1"/>
    <col min="11280" max="11280" width="13.44140625" style="148" customWidth="1"/>
    <col min="11281" max="11281" width="10.6640625" style="148" customWidth="1"/>
    <col min="11282" max="11282" width="10.44140625" style="148" customWidth="1"/>
    <col min="11283" max="11283" width="18.6640625" style="148" customWidth="1"/>
    <col min="11284" max="11284" width="0" style="148" hidden="1" customWidth="1"/>
    <col min="11285" max="11285" width="23.6640625" style="148" customWidth="1"/>
    <col min="11286" max="11516" width="9.109375" style="148"/>
    <col min="11517" max="11517" width="3.6640625" style="148" customWidth="1"/>
    <col min="11518" max="11518" width="16.6640625" style="148" customWidth="1"/>
    <col min="11519" max="11519" width="27.33203125" style="148" customWidth="1"/>
    <col min="11520" max="11521" width="12" style="148" customWidth="1"/>
    <col min="11522" max="11522" width="8.6640625" style="148" customWidth="1"/>
    <col min="11523" max="11523" width="0" style="148" hidden="1" customWidth="1"/>
    <col min="11524" max="11524" width="8.6640625" style="148" customWidth="1"/>
    <col min="11525" max="11526" width="0" style="148" hidden="1" customWidth="1"/>
    <col min="11527" max="11527" width="11.44140625" style="148" customWidth="1"/>
    <col min="11528" max="11528" width="13.88671875" style="148" customWidth="1"/>
    <col min="11529" max="11529" width="12.44140625" style="148" customWidth="1"/>
    <col min="11530" max="11530" width="9.44140625" style="148" customWidth="1"/>
    <col min="11531" max="11531" width="9.33203125" style="148" customWidth="1"/>
    <col min="11532" max="11532" width="8.109375" style="148" customWidth="1"/>
    <col min="11533" max="11533" width="10" style="148" customWidth="1"/>
    <col min="11534" max="11534" width="5.5546875" style="148" customWidth="1"/>
    <col min="11535" max="11535" width="4.88671875" style="148" customWidth="1"/>
    <col min="11536" max="11536" width="13.44140625" style="148" customWidth="1"/>
    <col min="11537" max="11537" width="10.6640625" style="148" customWidth="1"/>
    <col min="11538" max="11538" width="10.44140625" style="148" customWidth="1"/>
    <col min="11539" max="11539" width="18.6640625" style="148" customWidth="1"/>
    <col min="11540" max="11540" width="0" style="148" hidden="1" customWidth="1"/>
    <col min="11541" max="11541" width="23.6640625" style="148" customWidth="1"/>
    <col min="11542" max="11772" width="9.109375" style="148"/>
    <col min="11773" max="11773" width="3.6640625" style="148" customWidth="1"/>
    <col min="11774" max="11774" width="16.6640625" style="148" customWidth="1"/>
    <col min="11775" max="11775" width="27.33203125" style="148" customWidth="1"/>
    <col min="11776" max="11777" width="12" style="148" customWidth="1"/>
    <col min="11778" max="11778" width="8.6640625" style="148" customWidth="1"/>
    <col min="11779" max="11779" width="0" style="148" hidden="1" customWidth="1"/>
    <col min="11780" max="11780" width="8.6640625" style="148" customWidth="1"/>
    <col min="11781" max="11782" width="0" style="148" hidden="1" customWidth="1"/>
    <col min="11783" max="11783" width="11.44140625" style="148" customWidth="1"/>
    <col min="11784" max="11784" width="13.88671875" style="148" customWidth="1"/>
    <col min="11785" max="11785" width="12.44140625" style="148" customWidth="1"/>
    <col min="11786" max="11786" width="9.44140625" style="148" customWidth="1"/>
    <col min="11787" max="11787" width="9.33203125" style="148" customWidth="1"/>
    <col min="11788" max="11788" width="8.109375" style="148" customWidth="1"/>
    <col min="11789" max="11789" width="10" style="148" customWidth="1"/>
    <col min="11790" max="11790" width="5.5546875" style="148" customWidth="1"/>
    <col min="11791" max="11791" width="4.88671875" style="148" customWidth="1"/>
    <col min="11792" max="11792" width="13.44140625" style="148" customWidth="1"/>
    <col min="11793" max="11793" width="10.6640625" style="148" customWidth="1"/>
    <col min="11794" max="11794" width="10.44140625" style="148" customWidth="1"/>
    <col min="11795" max="11795" width="18.6640625" style="148" customWidth="1"/>
    <col min="11796" max="11796" width="0" style="148" hidden="1" customWidth="1"/>
    <col min="11797" max="11797" width="23.6640625" style="148" customWidth="1"/>
    <col min="11798" max="12028" width="9.109375" style="148"/>
    <col min="12029" max="12029" width="3.6640625" style="148" customWidth="1"/>
    <col min="12030" max="12030" width="16.6640625" style="148" customWidth="1"/>
    <col min="12031" max="12031" width="27.33203125" style="148" customWidth="1"/>
    <col min="12032" max="12033" width="12" style="148" customWidth="1"/>
    <col min="12034" max="12034" width="8.6640625" style="148" customWidth="1"/>
    <col min="12035" max="12035" width="0" style="148" hidden="1" customWidth="1"/>
    <col min="12036" max="12036" width="8.6640625" style="148" customWidth="1"/>
    <col min="12037" max="12038" width="0" style="148" hidden="1" customWidth="1"/>
    <col min="12039" max="12039" width="11.44140625" style="148" customWidth="1"/>
    <col min="12040" max="12040" width="13.88671875" style="148" customWidth="1"/>
    <col min="12041" max="12041" width="12.44140625" style="148" customWidth="1"/>
    <col min="12042" max="12042" width="9.44140625" style="148" customWidth="1"/>
    <col min="12043" max="12043" width="9.33203125" style="148" customWidth="1"/>
    <col min="12044" max="12044" width="8.109375" style="148" customWidth="1"/>
    <col min="12045" max="12045" width="10" style="148" customWidth="1"/>
    <col min="12046" max="12046" width="5.5546875" style="148" customWidth="1"/>
    <col min="12047" max="12047" width="4.88671875" style="148" customWidth="1"/>
    <col min="12048" max="12048" width="13.44140625" style="148" customWidth="1"/>
    <col min="12049" max="12049" width="10.6640625" style="148" customWidth="1"/>
    <col min="12050" max="12050" width="10.44140625" style="148" customWidth="1"/>
    <col min="12051" max="12051" width="18.6640625" style="148" customWidth="1"/>
    <col min="12052" max="12052" width="0" style="148" hidden="1" customWidth="1"/>
    <col min="12053" max="12053" width="23.6640625" style="148" customWidth="1"/>
    <col min="12054" max="12284" width="9.109375" style="148"/>
    <col min="12285" max="12285" width="3.6640625" style="148" customWidth="1"/>
    <col min="12286" max="12286" width="16.6640625" style="148" customWidth="1"/>
    <col min="12287" max="12287" width="27.33203125" style="148" customWidth="1"/>
    <col min="12288" max="12289" width="12" style="148" customWidth="1"/>
    <col min="12290" max="12290" width="8.6640625" style="148" customWidth="1"/>
    <col min="12291" max="12291" width="0" style="148" hidden="1" customWidth="1"/>
    <col min="12292" max="12292" width="8.6640625" style="148" customWidth="1"/>
    <col min="12293" max="12294" width="0" style="148" hidden="1" customWidth="1"/>
    <col min="12295" max="12295" width="11.44140625" style="148" customWidth="1"/>
    <col min="12296" max="12296" width="13.88671875" style="148" customWidth="1"/>
    <col min="12297" max="12297" width="12.44140625" style="148" customWidth="1"/>
    <col min="12298" max="12298" width="9.44140625" style="148" customWidth="1"/>
    <col min="12299" max="12299" width="9.33203125" style="148" customWidth="1"/>
    <col min="12300" max="12300" width="8.109375" style="148" customWidth="1"/>
    <col min="12301" max="12301" width="10" style="148" customWidth="1"/>
    <col min="12302" max="12302" width="5.5546875" style="148" customWidth="1"/>
    <col min="12303" max="12303" width="4.88671875" style="148" customWidth="1"/>
    <col min="12304" max="12304" width="13.44140625" style="148" customWidth="1"/>
    <col min="12305" max="12305" width="10.6640625" style="148" customWidth="1"/>
    <col min="12306" max="12306" width="10.44140625" style="148" customWidth="1"/>
    <col min="12307" max="12307" width="18.6640625" style="148" customWidth="1"/>
    <col min="12308" max="12308" width="0" style="148" hidden="1" customWidth="1"/>
    <col min="12309" max="12309" width="23.6640625" style="148" customWidth="1"/>
    <col min="12310" max="12540" width="9.109375" style="148"/>
    <col min="12541" max="12541" width="3.6640625" style="148" customWidth="1"/>
    <col min="12542" max="12542" width="16.6640625" style="148" customWidth="1"/>
    <col min="12543" max="12543" width="27.33203125" style="148" customWidth="1"/>
    <col min="12544" max="12545" width="12" style="148" customWidth="1"/>
    <col min="12546" max="12546" width="8.6640625" style="148" customWidth="1"/>
    <col min="12547" max="12547" width="0" style="148" hidden="1" customWidth="1"/>
    <col min="12548" max="12548" width="8.6640625" style="148" customWidth="1"/>
    <col min="12549" max="12550" width="0" style="148" hidden="1" customWidth="1"/>
    <col min="12551" max="12551" width="11.44140625" style="148" customWidth="1"/>
    <col min="12552" max="12552" width="13.88671875" style="148" customWidth="1"/>
    <col min="12553" max="12553" width="12.44140625" style="148" customWidth="1"/>
    <col min="12554" max="12554" width="9.44140625" style="148" customWidth="1"/>
    <col min="12555" max="12555" width="9.33203125" style="148" customWidth="1"/>
    <col min="12556" max="12556" width="8.109375" style="148" customWidth="1"/>
    <col min="12557" max="12557" width="10" style="148" customWidth="1"/>
    <col min="12558" max="12558" width="5.5546875" style="148" customWidth="1"/>
    <col min="12559" max="12559" width="4.88671875" style="148" customWidth="1"/>
    <col min="12560" max="12560" width="13.44140625" style="148" customWidth="1"/>
    <col min="12561" max="12561" width="10.6640625" style="148" customWidth="1"/>
    <col min="12562" max="12562" width="10.44140625" style="148" customWidth="1"/>
    <col min="12563" max="12563" width="18.6640625" style="148" customWidth="1"/>
    <col min="12564" max="12564" width="0" style="148" hidden="1" customWidth="1"/>
    <col min="12565" max="12565" width="23.6640625" style="148" customWidth="1"/>
    <col min="12566" max="12796" width="9.109375" style="148"/>
    <col min="12797" max="12797" width="3.6640625" style="148" customWidth="1"/>
    <col min="12798" max="12798" width="16.6640625" style="148" customWidth="1"/>
    <col min="12799" max="12799" width="27.33203125" style="148" customWidth="1"/>
    <col min="12800" max="12801" width="12" style="148" customWidth="1"/>
    <col min="12802" max="12802" width="8.6640625" style="148" customWidth="1"/>
    <col min="12803" max="12803" width="0" style="148" hidden="1" customWidth="1"/>
    <col min="12804" max="12804" width="8.6640625" style="148" customWidth="1"/>
    <col min="12805" max="12806" width="0" style="148" hidden="1" customWidth="1"/>
    <col min="12807" max="12807" width="11.44140625" style="148" customWidth="1"/>
    <col min="12808" max="12808" width="13.88671875" style="148" customWidth="1"/>
    <col min="12809" max="12809" width="12.44140625" style="148" customWidth="1"/>
    <col min="12810" max="12810" width="9.44140625" style="148" customWidth="1"/>
    <col min="12811" max="12811" width="9.33203125" style="148" customWidth="1"/>
    <col min="12812" max="12812" width="8.109375" style="148" customWidth="1"/>
    <col min="12813" max="12813" width="10" style="148" customWidth="1"/>
    <col min="12814" max="12814" width="5.5546875" style="148" customWidth="1"/>
    <col min="12815" max="12815" width="4.88671875" style="148" customWidth="1"/>
    <col min="12816" max="12816" width="13.44140625" style="148" customWidth="1"/>
    <col min="12817" max="12817" width="10.6640625" style="148" customWidth="1"/>
    <col min="12818" max="12818" width="10.44140625" style="148" customWidth="1"/>
    <col min="12819" max="12819" width="18.6640625" style="148" customWidth="1"/>
    <col min="12820" max="12820" width="0" style="148" hidden="1" customWidth="1"/>
    <col min="12821" max="12821" width="23.6640625" style="148" customWidth="1"/>
    <col min="12822" max="13052" width="9.109375" style="148"/>
    <col min="13053" max="13053" width="3.6640625" style="148" customWidth="1"/>
    <col min="13054" max="13054" width="16.6640625" style="148" customWidth="1"/>
    <col min="13055" max="13055" width="27.33203125" style="148" customWidth="1"/>
    <col min="13056" max="13057" width="12" style="148" customWidth="1"/>
    <col min="13058" max="13058" width="8.6640625" style="148" customWidth="1"/>
    <col min="13059" max="13059" width="0" style="148" hidden="1" customWidth="1"/>
    <col min="13060" max="13060" width="8.6640625" style="148" customWidth="1"/>
    <col min="13061" max="13062" width="0" style="148" hidden="1" customWidth="1"/>
    <col min="13063" max="13063" width="11.44140625" style="148" customWidth="1"/>
    <col min="13064" max="13064" width="13.88671875" style="148" customWidth="1"/>
    <col min="13065" max="13065" width="12.44140625" style="148" customWidth="1"/>
    <col min="13066" max="13066" width="9.44140625" style="148" customWidth="1"/>
    <col min="13067" max="13067" width="9.33203125" style="148" customWidth="1"/>
    <col min="13068" max="13068" width="8.109375" style="148" customWidth="1"/>
    <col min="13069" max="13069" width="10" style="148" customWidth="1"/>
    <col min="13070" max="13070" width="5.5546875" style="148" customWidth="1"/>
    <col min="13071" max="13071" width="4.88671875" style="148" customWidth="1"/>
    <col min="13072" max="13072" width="13.44140625" style="148" customWidth="1"/>
    <col min="13073" max="13073" width="10.6640625" style="148" customWidth="1"/>
    <col min="13074" max="13074" width="10.44140625" style="148" customWidth="1"/>
    <col min="13075" max="13075" width="18.6640625" style="148" customWidth="1"/>
    <col min="13076" max="13076" width="0" style="148" hidden="1" customWidth="1"/>
    <col min="13077" max="13077" width="23.6640625" style="148" customWidth="1"/>
    <col min="13078" max="13308" width="9.109375" style="148"/>
    <col min="13309" max="13309" width="3.6640625" style="148" customWidth="1"/>
    <col min="13310" max="13310" width="16.6640625" style="148" customWidth="1"/>
    <col min="13311" max="13311" width="27.33203125" style="148" customWidth="1"/>
    <col min="13312" max="13313" width="12" style="148" customWidth="1"/>
    <col min="13314" max="13314" width="8.6640625" style="148" customWidth="1"/>
    <col min="13315" max="13315" width="0" style="148" hidden="1" customWidth="1"/>
    <col min="13316" max="13316" width="8.6640625" style="148" customWidth="1"/>
    <col min="13317" max="13318" width="0" style="148" hidden="1" customWidth="1"/>
    <col min="13319" max="13319" width="11.44140625" style="148" customWidth="1"/>
    <col min="13320" max="13320" width="13.88671875" style="148" customWidth="1"/>
    <col min="13321" max="13321" width="12.44140625" style="148" customWidth="1"/>
    <col min="13322" max="13322" width="9.44140625" style="148" customWidth="1"/>
    <col min="13323" max="13323" width="9.33203125" style="148" customWidth="1"/>
    <col min="13324" max="13324" width="8.109375" style="148" customWidth="1"/>
    <col min="13325" max="13325" width="10" style="148" customWidth="1"/>
    <col min="13326" max="13326" width="5.5546875" style="148" customWidth="1"/>
    <col min="13327" max="13327" width="4.88671875" style="148" customWidth="1"/>
    <col min="13328" max="13328" width="13.44140625" style="148" customWidth="1"/>
    <col min="13329" max="13329" width="10.6640625" style="148" customWidth="1"/>
    <col min="13330" max="13330" width="10.44140625" style="148" customWidth="1"/>
    <col min="13331" max="13331" width="18.6640625" style="148" customWidth="1"/>
    <col min="13332" max="13332" width="0" style="148" hidden="1" customWidth="1"/>
    <col min="13333" max="13333" width="23.6640625" style="148" customWidth="1"/>
    <col min="13334" max="13564" width="9.109375" style="148"/>
    <col min="13565" max="13565" width="3.6640625" style="148" customWidth="1"/>
    <col min="13566" max="13566" width="16.6640625" style="148" customWidth="1"/>
    <col min="13567" max="13567" width="27.33203125" style="148" customWidth="1"/>
    <col min="13568" max="13569" width="12" style="148" customWidth="1"/>
    <col min="13570" max="13570" width="8.6640625" style="148" customWidth="1"/>
    <col min="13571" max="13571" width="0" style="148" hidden="1" customWidth="1"/>
    <col min="13572" max="13572" width="8.6640625" style="148" customWidth="1"/>
    <col min="13573" max="13574" width="0" style="148" hidden="1" customWidth="1"/>
    <col min="13575" max="13575" width="11.44140625" style="148" customWidth="1"/>
    <col min="13576" max="13576" width="13.88671875" style="148" customWidth="1"/>
    <col min="13577" max="13577" width="12.44140625" style="148" customWidth="1"/>
    <col min="13578" max="13578" width="9.44140625" style="148" customWidth="1"/>
    <col min="13579" max="13579" width="9.33203125" style="148" customWidth="1"/>
    <col min="13580" max="13580" width="8.109375" style="148" customWidth="1"/>
    <col min="13581" max="13581" width="10" style="148" customWidth="1"/>
    <col min="13582" max="13582" width="5.5546875" style="148" customWidth="1"/>
    <col min="13583" max="13583" width="4.88671875" style="148" customWidth="1"/>
    <col min="13584" max="13584" width="13.44140625" style="148" customWidth="1"/>
    <col min="13585" max="13585" width="10.6640625" style="148" customWidth="1"/>
    <col min="13586" max="13586" width="10.44140625" style="148" customWidth="1"/>
    <col min="13587" max="13587" width="18.6640625" style="148" customWidth="1"/>
    <col min="13588" max="13588" width="0" style="148" hidden="1" customWidth="1"/>
    <col min="13589" max="13589" width="23.6640625" style="148" customWidth="1"/>
    <col min="13590" max="13820" width="9.109375" style="148"/>
    <col min="13821" max="13821" width="3.6640625" style="148" customWidth="1"/>
    <col min="13822" max="13822" width="16.6640625" style="148" customWidth="1"/>
    <col min="13823" max="13823" width="27.33203125" style="148" customWidth="1"/>
    <col min="13824" max="13825" width="12" style="148" customWidth="1"/>
    <col min="13826" max="13826" width="8.6640625" style="148" customWidth="1"/>
    <col min="13827" max="13827" width="0" style="148" hidden="1" customWidth="1"/>
    <col min="13828" max="13828" width="8.6640625" style="148" customWidth="1"/>
    <col min="13829" max="13830" width="0" style="148" hidden="1" customWidth="1"/>
    <col min="13831" max="13831" width="11.44140625" style="148" customWidth="1"/>
    <col min="13832" max="13832" width="13.88671875" style="148" customWidth="1"/>
    <col min="13833" max="13833" width="12.44140625" style="148" customWidth="1"/>
    <col min="13834" max="13834" width="9.44140625" style="148" customWidth="1"/>
    <col min="13835" max="13835" width="9.33203125" style="148" customWidth="1"/>
    <col min="13836" max="13836" width="8.109375" style="148" customWidth="1"/>
    <col min="13837" max="13837" width="10" style="148" customWidth="1"/>
    <col min="13838" max="13838" width="5.5546875" style="148" customWidth="1"/>
    <col min="13839" max="13839" width="4.88671875" style="148" customWidth="1"/>
    <col min="13840" max="13840" width="13.44140625" style="148" customWidth="1"/>
    <col min="13841" max="13841" width="10.6640625" style="148" customWidth="1"/>
    <col min="13842" max="13842" width="10.44140625" style="148" customWidth="1"/>
    <col min="13843" max="13843" width="18.6640625" style="148" customWidth="1"/>
    <col min="13844" max="13844" width="0" style="148" hidden="1" customWidth="1"/>
    <col min="13845" max="13845" width="23.6640625" style="148" customWidth="1"/>
    <col min="13846" max="14076" width="9.109375" style="148"/>
    <col min="14077" max="14077" width="3.6640625" style="148" customWidth="1"/>
    <col min="14078" max="14078" width="16.6640625" style="148" customWidth="1"/>
    <col min="14079" max="14079" width="27.33203125" style="148" customWidth="1"/>
    <col min="14080" max="14081" width="12" style="148" customWidth="1"/>
    <col min="14082" max="14082" width="8.6640625" style="148" customWidth="1"/>
    <col min="14083" max="14083" width="0" style="148" hidden="1" customWidth="1"/>
    <col min="14084" max="14084" width="8.6640625" style="148" customWidth="1"/>
    <col min="14085" max="14086" width="0" style="148" hidden="1" customWidth="1"/>
    <col min="14087" max="14087" width="11.44140625" style="148" customWidth="1"/>
    <col min="14088" max="14088" width="13.88671875" style="148" customWidth="1"/>
    <col min="14089" max="14089" width="12.44140625" style="148" customWidth="1"/>
    <col min="14090" max="14090" width="9.44140625" style="148" customWidth="1"/>
    <col min="14091" max="14091" width="9.33203125" style="148" customWidth="1"/>
    <col min="14092" max="14092" width="8.109375" style="148" customWidth="1"/>
    <col min="14093" max="14093" width="10" style="148" customWidth="1"/>
    <col min="14094" max="14094" width="5.5546875" style="148" customWidth="1"/>
    <col min="14095" max="14095" width="4.88671875" style="148" customWidth="1"/>
    <col min="14096" max="14096" width="13.44140625" style="148" customWidth="1"/>
    <col min="14097" max="14097" width="10.6640625" style="148" customWidth="1"/>
    <col min="14098" max="14098" width="10.44140625" style="148" customWidth="1"/>
    <col min="14099" max="14099" width="18.6640625" style="148" customWidth="1"/>
    <col min="14100" max="14100" width="0" style="148" hidden="1" customWidth="1"/>
    <col min="14101" max="14101" width="23.6640625" style="148" customWidth="1"/>
    <col min="14102" max="14332" width="9.109375" style="148"/>
    <col min="14333" max="14333" width="3.6640625" style="148" customWidth="1"/>
    <col min="14334" max="14334" width="16.6640625" style="148" customWidth="1"/>
    <col min="14335" max="14335" width="27.33203125" style="148" customWidth="1"/>
    <col min="14336" max="14337" width="12" style="148" customWidth="1"/>
    <col min="14338" max="14338" width="8.6640625" style="148" customWidth="1"/>
    <col min="14339" max="14339" width="0" style="148" hidden="1" customWidth="1"/>
    <col min="14340" max="14340" width="8.6640625" style="148" customWidth="1"/>
    <col min="14341" max="14342" width="0" style="148" hidden="1" customWidth="1"/>
    <col min="14343" max="14343" width="11.44140625" style="148" customWidth="1"/>
    <col min="14344" max="14344" width="13.88671875" style="148" customWidth="1"/>
    <col min="14345" max="14345" width="12.44140625" style="148" customWidth="1"/>
    <col min="14346" max="14346" width="9.44140625" style="148" customWidth="1"/>
    <col min="14347" max="14347" width="9.33203125" style="148" customWidth="1"/>
    <col min="14348" max="14348" width="8.109375" style="148" customWidth="1"/>
    <col min="14349" max="14349" width="10" style="148" customWidth="1"/>
    <col min="14350" max="14350" width="5.5546875" style="148" customWidth="1"/>
    <col min="14351" max="14351" width="4.88671875" style="148" customWidth="1"/>
    <col min="14352" max="14352" width="13.44140625" style="148" customWidth="1"/>
    <col min="14353" max="14353" width="10.6640625" style="148" customWidth="1"/>
    <col min="14354" max="14354" width="10.44140625" style="148" customWidth="1"/>
    <col min="14355" max="14355" width="18.6640625" style="148" customWidth="1"/>
    <col min="14356" max="14356" width="0" style="148" hidden="1" customWidth="1"/>
    <col min="14357" max="14357" width="23.6640625" style="148" customWidth="1"/>
    <col min="14358" max="14588" width="9.109375" style="148"/>
    <col min="14589" max="14589" width="3.6640625" style="148" customWidth="1"/>
    <col min="14590" max="14590" width="16.6640625" style="148" customWidth="1"/>
    <col min="14591" max="14591" width="27.33203125" style="148" customWidth="1"/>
    <col min="14592" max="14593" width="12" style="148" customWidth="1"/>
    <col min="14594" max="14594" width="8.6640625" style="148" customWidth="1"/>
    <col min="14595" max="14595" width="0" style="148" hidden="1" customWidth="1"/>
    <col min="14596" max="14596" width="8.6640625" style="148" customWidth="1"/>
    <col min="14597" max="14598" width="0" style="148" hidden="1" customWidth="1"/>
    <col min="14599" max="14599" width="11.44140625" style="148" customWidth="1"/>
    <col min="14600" max="14600" width="13.88671875" style="148" customWidth="1"/>
    <col min="14601" max="14601" width="12.44140625" style="148" customWidth="1"/>
    <col min="14602" max="14602" width="9.44140625" style="148" customWidth="1"/>
    <col min="14603" max="14603" width="9.33203125" style="148" customWidth="1"/>
    <col min="14604" max="14604" width="8.109375" style="148" customWidth="1"/>
    <col min="14605" max="14605" width="10" style="148" customWidth="1"/>
    <col min="14606" max="14606" width="5.5546875" style="148" customWidth="1"/>
    <col min="14607" max="14607" width="4.88671875" style="148" customWidth="1"/>
    <col min="14608" max="14608" width="13.44140625" style="148" customWidth="1"/>
    <col min="14609" max="14609" width="10.6640625" style="148" customWidth="1"/>
    <col min="14610" max="14610" width="10.44140625" style="148" customWidth="1"/>
    <col min="14611" max="14611" width="18.6640625" style="148" customWidth="1"/>
    <col min="14612" max="14612" width="0" style="148" hidden="1" customWidth="1"/>
    <col min="14613" max="14613" width="23.6640625" style="148" customWidth="1"/>
    <col min="14614" max="14844" width="9.109375" style="148"/>
    <col min="14845" max="14845" width="3.6640625" style="148" customWidth="1"/>
    <col min="14846" max="14846" width="16.6640625" style="148" customWidth="1"/>
    <col min="14847" max="14847" width="27.33203125" style="148" customWidth="1"/>
    <col min="14848" max="14849" width="12" style="148" customWidth="1"/>
    <col min="14850" max="14850" width="8.6640625" style="148" customWidth="1"/>
    <col min="14851" max="14851" width="0" style="148" hidden="1" customWidth="1"/>
    <col min="14852" max="14852" width="8.6640625" style="148" customWidth="1"/>
    <col min="14853" max="14854" width="0" style="148" hidden="1" customWidth="1"/>
    <col min="14855" max="14855" width="11.44140625" style="148" customWidth="1"/>
    <col min="14856" max="14856" width="13.88671875" style="148" customWidth="1"/>
    <col min="14857" max="14857" width="12.44140625" style="148" customWidth="1"/>
    <col min="14858" max="14858" width="9.44140625" style="148" customWidth="1"/>
    <col min="14859" max="14859" width="9.33203125" style="148" customWidth="1"/>
    <col min="14860" max="14860" width="8.109375" style="148" customWidth="1"/>
    <col min="14861" max="14861" width="10" style="148" customWidth="1"/>
    <col min="14862" max="14862" width="5.5546875" style="148" customWidth="1"/>
    <col min="14863" max="14863" width="4.88671875" style="148" customWidth="1"/>
    <col min="14864" max="14864" width="13.44140625" style="148" customWidth="1"/>
    <col min="14865" max="14865" width="10.6640625" style="148" customWidth="1"/>
    <col min="14866" max="14866" width="10.44140625" style="148" customWidth="1"/>
    <col min="14867" max="14867" width="18.6640625" style="148" customWidth="1"/>
    <col min="14868" max="14868" width="0" style="148" hidden="1" customWidth="1"/>
    <col min="14869" max="14869" width="23.6640625" style="148" customWidth="1"/>
    <col min="14870" max="15100" width="9.109375" style="148"/>
    <col min="15101" max="15101" width="3.6640625" style="148" customWidth="1"/>
    <col min="15102" max="15102" width="16.6640625" style="148" customWidth="1"/>
    <col min="15103" max="15103" width="27.33203125" style="148" customWidth="1"/>
    <col min="15104" max="15105" width="12" style="148" customWidth="1"/>
    <col min="15106" max="15106" width="8.6640625" style="148" customWidth="1"/>
    <col min="15107" max="15107" width="0" style="148" hidden="1" customWidth="1"/>
    <col min="15108" max="15108" width="8.6640625" style="148" customWidth="1"/>
    <col min="15109" max="15110" width="0" style="148" hidden="1" customWidth="1"/>
    <col min="15111" max="15111" width="11.44140625" style="148" customWidth="1"/>
    <col min="15112" max="15112" width="13.88671875" style="148" customWidth="1"/>
    <col min="15113" max="15113" width="12.44140625" style="148" customWidth="1"/>
    <col min="15114" max="15114" width="9.44140625" style="148" customWidth="1"/>
    <col min="15115" max="15115" width="9.33203125" style="148" customWidth="1"/>
    <col min="15116" max="15116" width="8.109375" style="148" customWidth="1"/>
    <col min="15117" max="15117" width="10" style="148" customWidth="1"/>
    <col min="15118" max="15118" width="5.5546875" style="148" customWidth="1"/>
    <col min="15119" max="15119" width="4.88671875" style="148" customWidth="1"/>
    <col min="15120" max="15120" width="13.44140625" style="148" customWidth="1"/>
    <col min="15121" max="15121" width="10.6640625" style="148" customWidth="1"/>
    <col min="15122" max="15122" width="10.44140625" style="148" customWidth="1"/>
    <col min="15123" max="15123" width="18.6640625" style="148" customWidth="1"/>
    <col min="15124" max="15124" width="0" style="148" hidden="1" customWidth="1"/>
    <col min="15125" max="15125" width="23.6640625" style="148" customWidth="1"/>
    <col min="15126" max="15356" width="9.109375" style="148"/>
    <col min="15357" max="15357" width="3.6640625" style="148" customWidth="1"/>
    <col min="15358" max="15358" width="16.6640625" style="148" customWidth="1"/>
    <col min="15359" max="15359" width="27.33203125" style="148" customWidth="1"/>
    <col min="15360" max="15361" width="12" style="148" customWidth="1"/>
    <col min="15362" max="15362" width="8.6640625" style="148" customWidth="1"/>
    <col min="15363" max="15363" width="0" style="148" hidden="1" customWidth="1"/>
    <col min="15364" max="15364" width="8.6640625" style="148" customWidth="1"/>
    <col min="15365" max="15366" width="0" style="148" hidden="1" customWidth="1"/>
    <col min="15367" max="15367" width="11.44140625" style="148" customWidth="1"/>
    <col min="15368" max="15368" width="13.88671875" style="148" customWidth="1"/>
    <col min="15369" max="15369" width="12.44140625" style="148" customWidth="1"/>
    <col min="15370" max="15370" width="9.44140625" style="148" customWidth="1"/>
    <col min="15371" max="15371" width="9.33203125" style="148" customWidth="1"/>
    <col min="15372" max="15372" width="8.109375" style="148" customWidth="1"/>
    <col min="15373" max="15373" width="10" style="148" customWidth="1"/>
    <col min="15374" max="15374" width="5.5546875" style="148" customWidth="1"/>
    <col min="15375" max="15375" width="4.88671875" style="148" customWidth="1"/>
    <col min="15376" max="15376" width="13.44140625" style="148" customWidth="1"/>
    <col min="15377" max="15377" width="10.6640625" style="148" customWidth="1"/>
    <col min="15378" max="15378" width="10.44140625" style="148" customWidth="1"/>
    <col min="15379" max="15379" width="18.6640625" style="148" customWidth="1"/>
    <col min="15380" max="15380" width="0" style="148" hidden="1" customWidth="1"/>
    <col min="15381" max="15381" width="23.6640625" style="148" customWidth="1"/>
    <col min="15382" max="15612" width="9.109375" style="148"/>
    <col min="15613" max="15613" width="3.6640625" style="148" customWidth="1"/>
    <col min="15614" max="15614" width="16.6640625" style="148" customWidth="1"/>
    <col min="15615" max="15615" width="27.33203125" style="148" customWidth="1"/>
    <col min="15616" max="15617" width="12" style="148" customWidth="1"/>
    <col min="15618" max="15618" width="8.6640625" style="148" customWidth="1"/>
    <col min="15619" max="15619" width="0" style="148" hidden="1" customWidth="1"/>
    <col min="15620" max="15620" width="8.6640625" style="148" customWidth="1"/>
    <col min="15621" max="15622" width="0" style="148" hidden="1" customWidth="1"/>
    <col min="15623" max="15623" width="11.44140625" style="148" customWidth="1"/>
    <col min="15624" max="15624" width="13.88671875" style="148" customWidth="1"/>
    <col min="15625" max="15625" width="12.44140625" style="148" customWidth="1"/>
    <col min="15626" max="15626" width="9.44140625" style="148" customWidth="1"/>
    <col min="15627" max="15627" width="9.33203125" style="148" customWidth="1"/>
    <col min="15628" max="15628" width="8.109375" style="148" customWidth="1"/>
    <col min="15629" max="15629" width="10" style="148" customWidth="1"/>
    <col min="15630" max="15630" width="5.5546875" style="148" customWidth="1"/>
    <col min="15631" max="15631" width="4.88671875" style="148" customWidth="1"/>
    <col min="15632" max="15632" width="13.44140625" style="148" customWidth="1"/>
    <col min="15633" max="15633" width="10.6640625" style="148" customWidth="1"/>
    <col min="15634" max="15634" width="10.44140625" style="148" customWidth="1"/>
    <col min="15635" max="15635" width="18.6640625" style="148" customWidth="1"/>
    <col min="15636" max="15636" width="0" style="148" hidden="1" customWidth="1"/>
    <col min="15637" max="15637" width="23.6640625" style="148" customWidth="1"/>
    <col min="15638" max="15868" width="9.109375" style="148"/>
    <col min="15869" max="15869" width="3.6640625" style="148" customWidth="1"/>
    <col min="15870" max="15870" width="16.6640625" style="148" customWidth="1"/>
    <col min="15871" max="15871" width="27.33203125" style="148" customWidth="1"/>
    <col min="15872" max="15873" width="12" style="148" customWidth="1"/>
    <col min="15874" max="15874" width="8.6640625" style="148" customWidth="1"/>
    <col min="15875" max="15875" width="0" style="148" hidden="1" customWidth="1"/>
    <col min="15876" max="15876" width="8.6640625" style="148" customWidth="1"/>
    <col min="15877" max="15878" width="0" style="148" hidden="1" customWidth="1"/>
    <col min="15879" max="15879" width="11.44140625" style="148" customWidth="1"/>
    <col min="15880" max="15880" width="13.88671875" style="148" customWidth="1"/>
    <col min="15881" max="15881" width="12.44140625" style="148" customWidth="1"/>
    <col min="15882" max="15882" width="9.44140625" style="148" customWidth="1"/>
    <col min="15883" max="15883" width="9.33203125" style="148" customWidth="1"/>
    <col min="15884" max="15884" width="8.109375" style="148" customWidth="1"/>
    <col min="15885" max="15885" width="10" style="148" customWidth="1"/>
    <col min="15886" max="15886" width="5.5546875" style="148" customWidth="1"/>
    <col min="15887" max="15887" width="4.88671875" style="148" customWidth="1"/>
    <col min="15888" max="15888" width="13.44140625" style="148" customWidth="1"/>
    <col min="15889" max="15889" width="10.6640625" style="148" customWidth="1"/>
    <col min="15890" max="15890" width="10.44140625" style="148" customWidth="1"/>
    <col min="15891" max="15891" width="18.6640625" style="148" customWidth="1"/>
    <col min="15892" max="15892" width="0" style="148" hidden="1" customWidth="1"/>
    <col min="15893" max="15893" width="23.6640625" style="148" customWidth="1"/>
    <col min="15894" max="16124" width="9.109375" style="148"/>
    <col min="16125" max="16125" width="3.6640625" style="148" customWidth="1"/>
    <col min="16126" max="16126" width="16.6640625" style="148" customWidth="1"/>
    <col min="16127" max="16127" width="27.33203125" style="148" customWidth="1"/>
    <col min="16128" max="16129" width="12" style="148" customWidth="1"/>
    <col min="16130" max="16130" width="8.6640625" style="148" customWidth="1"/>
    <col min="16131" max="16131" width="0" style="148" hidden="1" customWidth="1"/>
    <col min="16132" max="16132" width="8.6640625" style="148" customWidth="1"/>
    <col min="16133" max="16134" width="0" style="148" hidden="1" customWidth="1"/>
    <col min="16135" max="16135" width="11.44140625" style="148" customWidth="1"/>
    <col min="16136" max="16136" width="13.88671875" style="148" customWidth="1"/>
    <col min="16137" max="16137" width="12.44140625" style="148" customWidth="1"/>
    <col min="16138" max="16138" width="9.44140625" style="148" customWidth="1"/>
    <col min="16139" max="16139" width="9.33203125" style="148" customWidth="1"/>
    <col min="16140" max="16140" width="8.109375" style="148" customWidth="1"/>
    <col min="16141" max="16141" width="10" style="148" customWidth="1"/>
    <col min="16142" max="16142" width="5.5546875" style="148" customWidth="1"/>
    <col min="16143" max="16143" width="4.88671875" style="148" customWidth="1"/>
    <col min="16144" max="16144" width="13.44140625" style="148" customWidth="1"/>
    <col min="16145" max="16145" width="10.6640625" style="148" customWidth="1"/>
    <col min="16146" max="16146" width="10.44140625" style="148" customWidth="1"/>
    <col min="16147" max="16147" width="18.6640625" style="148" customWidth="1"/>
    <col min="16148" max="16148" width="0" style="148" hidden="1" customWidth="1"/>
    <col min="16149" max="16149" width="23.6640625" style="148" customWidth="1"/>
    <col min="16150" max="16380" width="9.109375" style="148"/>
    <col min="16381" max="16384" width="9.109375" style="148" customWidth="1"/>
  </cols>
  <sheetData>
    <row r="1" spans="1:17" s="137" customFormat="1" ht="16.95" customHeight="1">
      <c r="A1" s="1947" t="s">
        <v>90</v>
      </c>
      <c r="B1" s="1947"/>
      <c r="C1" s="833"/>
      <c r="D1" s="1948" t="s">
        <v>933</v>
      </c>
      <c r="E1" s="1949"/>
      <c r="F1" s="1949"/>
      <c r="G1" s="1949"/>
      <c r="H1" s="1949"/>
      <c r="I1" s="1949"/>
      <c r="J1" s="1949"/>
      <c r="K1" s="1949"/>
      <c r="L1" s="1949"/>
      <c r="M1" s="1949"/>
      <c r="N1" s="1950"/>
      <c r="O1" s="243"/>
    </row>
    <row r="2" spans="1:17" s="137" customFormat="1" ht="16.95" customHeight="1">
      <c r="A2" s="1947" t="s">
        <v>91</v>
      </c>
      <c r="B2" s="1947"/>
      <c r="C2" s="833"/>
      <c r="D2" s="1951"/>
      <c r="E2" s="1952"/>
      <c r="F2" s="1952"/>
      <c r="G2" s="1952"/>
      <c r="H2" s="1952"/>
      <c r="I2" s="1952"/>
      <c r="J2" s="1952"/>
      <c r="K2" s="1952"/>
      <c r="L2" s="1952"/>
      <c r="M2" s="1952"/>
      <c r="N2" s="1953"/>
      <c r="O2" s="243"/>
    </row>
    <row r="3" spans="1:17" s="137" customFormat="1" ht="16.95" customHeight="1">
      <c r="A3" s="1947" t="s">
        <v>92</v>
      </c>
      <c r="B3" s="1947"/>
      <c r="C3" s="833" t="s">
        <v>93</v>
      </c>
      <c r="D3" s="1951"/>
      <c r="E3" s="1952"/>
      <c r="F3" s="1952"/>
      <c r="G3" s="1952"/>
      <c r="H3" s="1952"/>
      <c r="I3" s="1952"/>
      <c r="J3" s="1952"/>
      <c r="K3" s="1952"/>
      <c r="L3" s="1952"/>
      <c r="M3" s="1952"/>
      <c r="N3" s="1953"/>
      <c r="O3" s="243"/>
    </row>
    <row r="4" spans="1:17" s="137" customFormat="1" ht="16.95" customHeight="1">
      <c r="A4" s="1947" t="s">
        <v>94</v>
      </c>
      <c r="B4" s="1947"/>
      <c r="C4" s="833" t="s">
        <v>95</v>
      </c>
      <c r="D4" s="1954"/>
      <c r="E4" s="1955"/>
      <c r="F4" s="1955"/>
      <c r="G4" s="1955"/>
      <c r="H4" s="1955"/>
      <c r="I4" s="1955"/>
      <c r="J4" s="1955"/>
      <c r="K4" s="1955"/>
      <c r="L4" s="1955"/>
      <c r="M4" s="1955"/>
      <c r="N4" s="1956"/>
      <c r="O4" s="243"/>
    </row>
    <row r="5" spans="1:17" s="179" customFormat="1" ht="61.2" customHeight="1">
      <c r="A5" s="871" t="s">
        <v>124</v>
      </c>
      <c r="B5" s="872" t="s">
        <v>682</v>
      </c>
      <c r="C5" s="873" t="s">
        <v>922</v>
      </c>
      <c r="D5" s="872" t="s">
        <v>935</v>
      </c>
      <c r="E5" s="874" t="s">
        <v>91</v>
      </c>
      <c r="F5" s="875" t="s">
        <v>856</v>
      </c>
      <c r="G5" s="875" t="s">
        <v>858</v>
      </c>
      <c r="H5" s="875" t="s">
        <v>857</v>
      </c>
      <c r="I5" s="875" t="s">
        <v>859</v>
      </c>
      <c r="J5" s="876" t="s">
        <v>457</v>
      </c>
      <c r="K5" s="875" t="s">
        <v>102</v>
      </c>
      <c r="L5" s="875" t="s">
        <v>103</v>
      </c>
      <c r="M5" s="875" t="s">
        <v>104</v>
      </c>
      <c r="N5" s="875" t="s">
        <v>105</v>
      </c>
      <c r="O5" s="640"/>
    </row>
    <row r="6" spans="1:17" s="137" customFormat="1" ht="16.95" customHeight="1">
      <c r="A6" s="834">
        <v>1</v>
      </c>
      <c r="B6" s="835"/>
      <c r="C6" s="836"/>
      <c r="D6" s="1331">
        <v>45323</v>
      </c>
      <c r="E6" s="915">
        <v>0.76087099999999996</v>
      </c>
      <c r="F6" s="916">
        <v>1</v>
      </c>
      <c r="G6" s="916">
        <v>1</v>
      </c>
      <c r="H6" s="837">
        <f>ROUND(E6*140*F6/1,2)</f>
        <v>106.52</v>
      </c>
      <c r="I6" s="838">
        <f>ROUND(G6*140*E6*1.07/1,2)</f>
        <v>113.98</v>
      </c>
      <c r="J6" s="839">
        <f>I6-H6</f>
        <v>7.460000000000008</v>
      </c>
      <c r="K6" s="840">
        <f>J6*15/100</f>
        <v>1.1190000000000011</v>
      </c>
      <c r="L6" s="837">
        <f>J6*7.59/1000</f>
        <v>5.6621400000000058E-2</v>
      </c>
      <c r="M6" s="841">
        <f>K6+L6</f>
        <v>1.1756214000000011</v>
      </c>
      <c r="N6" s="842">
        <f>J6-M6</f>
        <v>6.2843786000000073</v>
      </c>
      <c r="O6" s="157"/>
      <c r="Q6" s="244"/>
    </row>
    <row r="7" spans="1:17" s="137" customFormat="1" ht="16.95" customHeight="1">
      <c r="A7" s="834">
        <v>2</v>
      </c>
      <c r="B7" s="835"/>
      <c r="C7" s="836"/>
      <c r="D7" s="1331">
        <v>45352</v>
      </c>
      <c r="E7" s="915">
        <v>0.76087099999999996</v>
      </c>
      <c r="F7" s="916"/>
      <c r="G7" s="916"/>
      <c r="H7" s="837">
        <f t="shared" ref="H7:H19" si="0">ROUND(E7*140*F7/1,2)</f>
        <v>0</v>
      </c>
      <c r="I7" s="838">
        <f t="shared" ref="I7:I19" si="1">ROUND(G7*140*E7*1.07/1,2)</f>
        <v>0</v>
      </c>
      <c r="J7" s="839">
        <f t="shared" ref="J7:J19" si="2">I7-H7</f>
        <v>0</v>
      </c>
      <c r="K7" s="840">
        <f t="shared" ref="K7:K10" si="3">J7*15/100</f>
        <v>0</v>
      </c>
      <c r="L7" s="837">
        <f t="shared" ref="L7:L19" si="4">J7*7.59/1000</f>
        <v>0</v>
      </c>
      <c r="M7" s="841">
        <f t="shared" ref="M7:M19" si="5">K7+L7</f>
        <v>0</v>
      </c>
      <c r="N7" s="842">
        <f t="shared" ref="N7:N19" si="6">J7-M7</f>
        <v>0</v>
      </c>
      <c r="O7" s="157"/>
      <c r="Q7" s="244"/>
    </row>
    <row r="8" spans="1:17" s="137" customFormat="1" ht="16.95" customHeight="1">
      <c r="A8" s="834">
        <v>3</v>
      </c>
      <c r="B8" s="835"/>
      <c r="C8" s="836"/>
      <c r="D8" s="1331">
        <v>45383</v>
      </c>
      <c r="E8" s="915">
        <v>0.76087099999999996</v>
      </c>
      <c r="F8" s="916"/>
      <c r="G8" s="916"/>
      <c r="H8" s="837">
        <f t="shared" si="0"/>
        <v>0</v>
      </c>
      <c r="I8" s="838">
        <f t="shared" si="1"/>
        <v>0</v>
      </c>
      <c r="J8" s="839">
        <f t="shared" si="2"/>
        <v>0</v>
      </c>
      <c r="K8" s="840">
        <f t="shared" si="3"/>
        <v>0</v>
      </c>
      <c r="L8" s="837">
        <f t="shared" si="4"/>
        <v>0</v>
      </c>
      <c r="M8" s="841">
        <f t="shared" si="5"/>
        <v>0</v>
      </c>
      <c r="N8" s="842">
        <f t="shared" si="6"/>
        <v>0</v>
      </c>
      <c r="O8" s="157"/>
      <c r="Q8" s="244"/>
    </row>
    <row r="9" spans="1:17" s="137" customFormat="1" ht="16.95" customHeight="1">
      <c r="A9" s="834">
        <v>4</v>
      </c>
      <c r="B9" s="835"/>
      <c r="C9" s="836"/>
      <c r="D9" s="1331">
        <v>45413</v>
      </c>
      <c r="E9" s="915">
        <v>0.76087099999999996</v>
      </c>
      <c r="F9" s="916"/>
      <c r="G9" s="916"/>
      <c r="H9" s="837">
        <f t="shared" si="0"/>
        <v>0</v>
      </c>
      <c r="I9" s="838">
        <f t="shared" si="1"/>
        <v>0</v>
      </c>
      <c r="J9" s="839">
        <f t="shared" si="2"/>
        <v>0</v>
      </c>
      <c r="K9" s="840">
        <f t="shared" si="3"/>
        <v>0</v>
      </c>
      <c r="L9" s="837">
        <f t="shared" si="4"/>
        <v>0</v>
      </c>
      <c r="M9" s="841">
        <f t="shared" si="5"/>
        <v>0</v>
      </c>
      <c r="N9" s="842">
        <f t="shared" si="6"/>
        <v>0</v>
      </c>
      <c r="O9" s="157"/>
      <c r="Q9" s="244"/>
    </row>
    <row r="10" spans="1:17" s="137" customFormat="1" ht="16.95" customHeight="1">
      <c r="A10" s="834">
        <v>5</v>
      </c>
      <c r="B10" s="835"/>
      <c r="C10" s="836"/>
      <c r="D10" s="1331">
        <v>45444</v>
      </c>
      <c r="E10" s="915">
        <v>0.76087099999999996</v>
      </c>
      <c r="F10" s="916"/>
      <c r="G10" s="916"/>
      <c r="H10" s="837">
        <f t="shared" si="0"/>
        <v>0</v>
      </c>
      <c r="I10" s="838">
        <f t="shared" si="1"/>
        <v>0</v>
      </c>
      <c r="J10" s="839">
        <f t="shared" si="2"/>
        <v>0</v>
      </c>
      <c r="K10" s="840">
        <f t="shared" si="3"/>
        <v>0</v>
      </c>
      <c r="L10" s="837">
        <f t="shared" si="4"/>
        <v>0</v>
      </c>
      <c r="M10" s="841">
        <f t="shared" si="5"/>
        <v>0</v>
      </c>
      <c r="N10" s="842">
        <f t="shared" si="6"/>
        <v>0</v>
      </c>
      <c r="O10" s="157"/>
      <c r="Q10" s="244"/>
    </row>
    <row r="11" spans="1:17" s="137" customFormat="1" ht="16.95" customHeight="1">
      <c r="A11" s="834">
        <v>6</v>
      </c>
      <c r="B11" s="835"/>
      <c r="C11" s="836"/>
      <c r="D11" s="1331">
        <v>45474</v>
      </c>
      <c r="E11" s="915">
        <v>0.90779600000000005</v>
      </c>
      <c r="F11" s="916"/>
      <c r="G11" s="916"/>
      <c r="H11" s="837">
        <f t="shared" si="0"/>
        <v>0</v>
      </c>
      <c r="I11" s="838">
        <f t="shared" si="1"/>
        <v>0</v>
      </c>
      <c r="J11" s="839">
        <f t="shared" si="2"/>
        <v>0</v>
      </c>
      <c r="K11" s="840">
        <f>J11*20/100</f>
        <v>0</v>
      </c>
      <c r="L11" s="837">
        <f t="shared" si="4"/>
        <v>0</v>
      </c>
      <c r="M11" s="841">
        <f t="shared" si="5"/>
        <v>0</v>
      </c>
      <c r="N11" s="842">
        <f t="shared" si="6"/>
        <v>0</v>
      </c>
      <c r="O11" s="157"/>
      <c r="Q11" s="244"/>
    </row>
    <row r="12" spans="1:17" s="137" customFormat="1" ht="16.95" customHeight="1">
      <c r="A12" s="834">
        <v>7</v>
      </c>
      <c r="B12" s="835"/>
      <c r="C12" s="836"/>
      <c r="D12" s="1331">
        <v>45505</v>
      </c>
      <c r="E12" s="915">
        <v>0.90779600000000005</v>
      </c>
      <c r="F12" s="916"/>
      <c r="G12" s="916"/>
      <c r="H12" s="837">
        <f t="shared" si="0"/>
        <v>0</v>
      </c>
      <c r="I12" s="838">
        <f t="shared" si="1"/>
        <v>0</v>
      </c>
      <c r="J12" s="839">
        <f t="shared" si="2"/>
        <v>0</v>
      </c>
      <c r="K12" s="840">
        <f t="shared" ref="K12:K16" si="7">J12*20/100</f>
        <v>0</v>
      </c>
      <c r="L12" s="837">
        <f t="shared" si="4"/>
        <v>0</v>
      </c>
      <c r="M12" s="841">
        <f t="shared" si="5"/>
        <v>0</v>
      </c>
      <c r="N12" s="842">
        <f t="shared" si="6"/>
        <v>0</v>
      </c>
      <c r="O12" s="157"/>
      <c r="Q12" s="244"/>
    </row>
    <row r="13" spans="1:17" s="137" customFormat="1" ht="16.95" customHeight="1">
      <c r="A13" s="834">
        <v>8</v>
      </c>
      <c r="B13" s="835"/>
      <c r="C13" s="836"/>
      <c r="D13" s="1331">
        <v>45536</v>
      </c>
      <c r="E13" s="915">
        <v>0.90779600000000005</v>
      </c>
      <c r="F13" s="916"/>
      <c r="G13" s="916"/>
      <c r="H13" s="837">
        <f t="shared" si="0"/>
        <v>0</v>
      </c>
      <c r="I13" s="838">
        <f t="shared" si="1"/>
        <v>0</v>
      </c>
      <c r="J13" s="839">
        <f t="shared" si="2"/>
        <v>0</v>
      </c>
      <c r="K13" s="840">
        <f t="shared" si="7"/>
        <v>0</v>
      </c>
      <c r="L13" s="837">
        <f t="shared" si="4"/>
        <v>0</v>
      </c>
      <c r="M13" s="841">
        <f t="shared" si="5"/>
        <v>0</v>
      </c>
      <c r="N13" s="842">
        <f t="shared" si="6"/>
        <v>0</v>
      </c>
      <c r="O13" s="157"/>
      <c r="Q13" s="244"/>
    </row>
    <row r="14" spans="1:17" s="137" customFormat="1" ht="16.95" customHeight="1">
      <c r="A14" s="834">
        <v>9</v>
      </c>
      <c r="B14" s="835"/>
      <c r="C14" s="836"/>
      <c r="D14" s="1331">
        <v>45566</v>
      </c>
      <c r="E14" s="915">
        <v>0.90779600000000005</v>
      </c>
      <c r="F14" s="916"/>
      <c r="G14" s="916"/>
      <c r="H14" s="837">
        <f t="shared" si="0"/>
        <v>0</v>
      </c>
      <c r="I14" s="838">
        <f t="shared" si="1"/>
        <v>0</v>
      </c>
      <c r="J14" s="839">
        <f t="shared" si="2"/>
        <v>0</v>
      </c>
      <c r="K14" s="840">
        <f t="shared" si="7"/>
        <v>0</v>
      </c>
      <c r="L14" s="837">
        <f t="shared" si="4"/>
        <v>0</v>
      </c>
      <c r="M14" s="841">
        <f t="shared" si="5"/>
        <v>0</v>
      </c>
      <c r="N14" s="842">
        <f t="shared" si="6"/>
        <v>0</v>
      </c>
      <c r="O14" s="157"/>
      <c r="Q14" s="244"/>
    </row>
    <row r="15" spans="1:17" s="137" customFormat="1" ht="16.95" customHeight="1">
      <c r="A15" s="834">
        <v>10</v>
      </c>
      <c r="B15" s="835"/>
      <c r="C15" s="836"/>
      <c r="D15" s="1331">
        <v>45597</v>
      </c>
      <c r="E15" s="915">
        <v>0.90779600000000005</v>
      </c>
      <c r="F15" s="916"/>
      <c r="G15" s="916"/>
      <c r="H15" s="837">
        <f t="shared" si="0"/>
        <v>0</v>
      </c>
      <c r="I15" s="838">
        <f t="shared" si="1"/>
        <v>0</v>
      </c>
      <c r="J15" s="839">
        <f t="shared" si="2"/>
        <v>0</v>
      </c>
      <c r="K15" s="840">
        <f t="shared" si="7"/>
        <v>0</v>
      </c>
      <c r="L15" s="837">
        <f t="shared" si="4"/>
        <v>0</v>
      </c>
      <c r="M15" s="841">
        <f t="shared" si="5"/>
        <v>0</v>
      </c>
      <c r="N15" s="842">
        <f t="shared" si="6"/>
        <v>0</v>
      </c>
      <c r="O15" s="157"/>
      <c r="Q15" s="244"/>
    </row>
    <row r="16" spans="1:17" s="137" customFormat="1" ht="16.95" customHeight="1">
      <c r="A16" s="834">
        <v>11</v>
      </c>
      <c r="B16" s="835"/>
      <c r="C16" s="836"/>
      <c r="D16" s="1331">
        <v>45627</v>
      </c>
      <c r="E16" s="915">
        <v>0.90779600000000005</v>
      </c>
      <c r="F16" s="916"/>
      <c r="G16" s="916"/>
      <c r="H16" s="837">
        <f t="shared" si="0"/>
        <v>0</v>
      </c>
      <c r="I16" s="838">
        <f t="shared" si="1"/>
        <v>0</v>
      </c>
      <c r="J16" s="839">
        <f t="shared" si="2"/>
        <v>0</v>
      </c>
      <c r="K16" s="840">
        <f t="shared" si="7"/>
        <v>0</v>
      </c>
      <c r="L16" s="837">
        <f t="shared" si="4"/>
        <v>0</v>
      </c>
      <c r="M16" s="841">
        <f t="shared" si="5"/>
        <v>0</v>
      </c>
      <c r="N16" s="842">
        <f t="shared" si="6"/>
        <v>0</v>
      </c>
      <c r="O16" s="157"/>
      <c r="Q16" s="244"/>
    </row>
    <row r="17" spans="1:21" s="137" customFormat="1" ht="16.95" customHeight="1">
      <c r="A17" s="834">
        <v>12</v>
      </c>
      <c r="B17" s="835"/>
      <c r="C17" s="836"/>
      <c r="D17" s="1331">
        <v>45658</v>
      </c>
      <c r="E17" s="915">
        <v>1.012556</v>
      </c>
      <c r="F17" s="916"/>
      <c r="G17" s="916"/>
      <c r="H17" s="837">
        <f t="shared" si="0"/>
        <v>0</v>
      </c>
      <c r="I17" s="838">
        <f t="shared" si="1"/>
        <v>0</v>
      </c>
      <c r="J17" s="839">
        <f t="shared" si="2"/>
        <v>0</v>
      </c>
      <c r="K17" s="840">
        <f t="shared" ref="K17:K19" si="8">J17*15/100</f>
        <v>0</v>
      </c>
      <c r="L17" s="837">
        <f t="shared" si="4"/>
        <v>0</v>
      </c>
      <c r="M17" s="841">
        <f t="shared" si="5"/>
        <v>0</v>
      </c>
      <c r="N17" s="842">
        <f t="shared" si="6"/>
        <v>0</v>
      </c>
      <c r="O17" s="157"/>
      <c r="Q17" s="244"/>
    </row>
    <row r="18" spans="1:21" s="137" customFormat="1" ht="16.95" customHeight="1">
      <c r="A18" s="834">
        <v>13</v>
      </c>
      <c r="B18" s="835"/>
      <c r="C18" s="836"/>
      <c r="D18" s="1331">
        <v>45689</v>
      </c>
      <c r="E18" s="915">
        <v>1.012556</v>
      </c>
      <c r="F18" s="916"/>
      <c r="G18" s="916"/>
      <c r="H18" s="837">
        <f t="shared" si="0"/>
        <v>0</v>
      </c>
      <c r="I18" s="838">
        <f t="shared" si="1"/>
        <v>0</v>
      </c>
      <c r="J18" s="839">
        <f t="shared" si="2"/>
        <v>0</v>
      </c>
      <c r="K18" s="840">
        <f t="shared" si="8"/>
        <v>0</v>
      </c>
      <c r="L18" s="837">
        <f t="shared" si="4"/>
        <v>0</v>
      </c>
      <c r="M18" s="841">
        <f t="shared" si="5"/>
        <v>0</v>
      </c>
      <c r="N18" s="842">
        <f t="shared" si="6"/>
        <v>0</v>
      </c>
      <c r="O18" s="157"/>
      <c r="Q18" s="244"/>
    </row>
    <row r="19" spans="1:21" s="137" customFormat="1" ht="16.95" customHeight="1">
      <c r="A19" s="834">
        <v>14</v>
      </c>
      <c r="B19" s="835"/>
      <c r="C19" s="836"/>
      <c r="D19" s="1331">
        <v>45717</v>
      </c>
      <c r="E19" s="915">
        <v>1.012556</v>
      </c>
      <c r="F19" s="916"/>
      <c r="G19" s="916"/>
      <c r="H19" s="837">
        <f t="shared" si="0"/>
        <v>0</v>
      </c>
      <c r="I19" s="838">
        <f t="shared" si="1"/>
        <v>0</v>
      </c>
      <c r="J19" s="839">
        <f t="shared" si="2"/>
        <v>0</v>
      </c>
      <c r="K19" s="840">
        <f t="shared" si="8"/>
        <v>0</v>
      </c>
      <c r="L19" s="837">
        <f t="shared" si="4"/>
        <v>0</v>
      </c>
      <c r="M19" s="841">
        <f t="shared" si="5"/>
        <v>0</v>
      </c>
      <c r="N19" s="842">
        <f t="shared" si="6"/>
        <v>0</v>
      </c>
      <c r="O19" s="157"/>
      <c r="Q19" s="244"/>
    </row>
    <row r="20" spans="1:21" s="870" customFormat="1" ht="27.75" customHeight="1">
      <c r="A20" s="1939" t="s">
        <v>273</v>
      </c>
      <c r="B20" s="1940"/>
      <c r="C20" s="1940"/>
      <c r="D20" s="1940"/>
      <c r="E20" s="1941"/>
      <c r="F20" s="867">
        <f t="shared" ref="F20:N20" si="9">SUM(F6:F19)</f>
        <v>1</v>
      </c>
      <c r="G20" s="867">
        <f t="shared" si="9"/>
        <v>1</v>
      </c>
      <c r="H20" s="868">
        <f t="shared" si="9"/>
        <v>106.52</v>
      </c>
      <c r="I20" s="868">
        <f t="shared" si="9"/>
        <v>113.98</v>
      </c>
      <c r="J20" s="868">
        <f t="shared" si="9"/>
        <v>7.460000000000008</v>
      </c>
      <c r="K20" s="868">
        <f t="shared" si="9"/>
        <v>1.1190000000000011</v>
      </c>
      <c r="L20" s="868">
        <f t="shared" si="9"/>
        <v>5.6621400000000058E-2</v>
      </c>
      <c r="M20" s="868">
        <f t="shared" si="9"/>
        <v>1.1756214000000011</v>
      </c>
      <c r="N20" s="868">
        <f t="shared" si="9"/>
        <v>6.2843786000000073</v>
      </c>
      <c r="O20" s="869"/>
    </row>
    <row r="21" spans="1:21" s="144" customFormat="1">
      <c r="A21" s="843"/>
      <c r="B21" s="844"/>
      <c r="C21" s="845"/>
      <c r="D21" s="845"/>
      <c r="E21" s="846"/>
      <c r="F21" s="845"/>
      <c r="G21" s="845"/>
      <c r="H21" s="845"/>
      <c r="I21" s="845"/>
      <c r="J21" s="846"/>
      <c r="K21" s="847"/>
      <c r="L21" s="848"/>
      <c r="M21" s="848"/>
      <c r="N21" s="848"/>
      <c r="O21" s="180"/>
    </row>
    <row r="22" spans="1:21" s="144" customFormat="1" ht="13.5" customHeight="1">
      <c r="A22" s="849"/>
      <c r="B22" s="850"/>
      <c r="C22" s="851"/>
      <c r="D22" s="851"/>
      <c r="E22" s="852"/>
      <c r="F22" s="853"/>
      <c r="G22" s="853"/>
      <c r="H22" s="853"/>
      <c r="I22" s="854"/>
      <c r="J22" s="855"/>
      <c r="K22" s="853"/>
      <c r="L22" s="848"/>
      <c r="M22" s="848"/>
      <c r="N22" s="848"/>
      <c r="O22" s="180"/>
    </row>
    <row r="23" spans="1:21" s="137" customFormat="1" ht="13.5" customHeight="1">
      <c r="A23" s="856"/>
      <c r="B23" s="844"/>
      <c r="C23" s="877">
        <f ca="1">TODAY()</f>
        <v>45785</v>
      </c>
      <c r="D23" s="843"/>
      <c r="E23" s="863"/>
      <c r="F23" s="843"/>
      <c r="G23" s="843"/>
      <c r="H23" s="843"/>
      <c r="I23" s="843"/>
      <c r="J23" s="1942">
        <f ca="1">C23</f>
        <v>45785</v>
      </c>
      <c r="K23" s="1942"/>
      <c r="L23" s="857"/>
      <c r="M23" s="857"/>
      <c r="N23" s="857"/>
      <c r="O23" s="148"/>
    </row>
    <row r="24" spans="1:21" s="639" customFormat="1" ht="19.95" customHeight="1">
      <c r="A24" s="858"/>
      <c r="B24" s="878"/>
      <c r="C24" s="879" t="s">
        <v>864</v>
      </c>
      <c r="D24" s="864"/>
      <c r="E24" s="865"/>
      <c r="F24" s="864"/>
      <c r="G24" s="864"/>
      <c r="H24" s="864"/>
      <c r="I24" s="864"/>
      <c r="J24" s="1943" t="s">
        <v>319</v>
      </c>
      <c r="K24" s="1943"/>
      <c r="L24" s="859"/>
      <c r="M24" s="859"/>
      <c r="N24" s="859"/>
      <c r="O24" s="638"/>
    </row>
    <row r="25" spans="1:21" s="137" customFormat="1" ht="13.5" customHeight="1">
      <c r="A25" s="843"/>
      <c r="B25" s="880" t="s">
        <v>861</v>
      </c>
      <c r="C25" s="843"/>
      <c r="D25" s="843"/>
      <c r="E25" s="860"/>
      <c r="F25" s="861"/>
      <c r="G25" s="843"/>
      <c r="H25" s="843"/>
      <c r="I25" s="880" t="s">
        <v>861</v>
      </c>
      <c r="J25" s="1944"/>
      <c r="K25" s="1944"/>
      <c r="L25" s="862"/>
      <c r="M25" s="862"/>
      <c r="N25" s="862"/>
      <c r="O25" s="148"/>
    </row>
    <row r="26" spans="1:21" s="137" customFormat="1" ht="13.5" customHeight="1">
      <c r="A26" s="843"/>
      <c r="B26" s="880" t="s">
        <v>863</v>
      </c>
      <c r="C26" s="843"/>
      <c r="D26" s="843"/>
      <c r="E26" s="863"/>
      <c r="F26" s="843"/>
      <c r="G26" s="843"/>
      <c r="H26" s="843"/>
      <c r="I26" s="880" t="s">
        <v>863</v>
      </c>
      <c r="J26" s="863"/>
      <c r="K26" s="843"/>
      <c r="L26" s="862"/>
      <c r="M26" s="862"/>
      <c r="N26" s="862"/>
      <c r="O26" s="148"/>
    </row>
    <row r="27" spans="1:21" s="639" customFormat="1" ht="25.2" customHeight="1">
      <c r="A27" s="864"/>
      <c r="B27" s="881" t="s">
        <v>862</v>
      </c>
      <c r="C27" s="864"/>
      <c r="D27" s="864"/>
      <c r="E27" s="865"/>
      <c r="F27" s="864"/>
      <c r="G27" s="864"/>
      <c r="H27" s="864"/>
      <c r="I27" s="881" t="s">
        <v>862</v>
      </c>
      <c r="J27" s="865"/>
      <c r="K27" s="864"/>
      <c r="L27" s="866"/>
      <c r="M27" s="866"/>
      <c r="N27" s="866"/>
      <c r="O27" s="638"/>
      <c r="R27" s="1938"/>
      <c r="S27" s="1938"/>
      <c r="T27" s="1938"/>
      <c r="U27" s="179"/>
    </row>
    <row r="28" spans="1:21" s="137" customFormat="1" ht="13.5" customHeight="1">
      <c r="A28" s="148"/>
      <c r="B28" s="246"/>
      <c r="C28" s="148"/>
      <c r="D28" s="148"/>
      <c r="E28" s="642"/>
      <c r="F28" s="148"/>
      <c r="G28" s="148"/>
      <c r="H28" s="148"/>
      <c r="I28" s="148"/>
      <c r="J28" s="642"/>
      <c r="O28" s="148"/>
      <c r="R28" s="1937"/>
      <c r="S28" s="1937"/>
      <c r="T28" s="1937"/>
      <c r="U28" s="144"/>
    </row>
    <row r="29" spans="1:21" s="137" customFormat="1" ht="13.5" customHeight="1">
      <c r="A29" s="148"/>
      <c r="B29" s="246"/>
      <c r="C29" s="148"/>
      <c r="D29" s="148"/>
      <c r="E29" s="642"/>
      <c r="F29" s="148"/>
      <c r="G29" s="148"/>
      <c r="H29" s="148"/>
      <c r="I29" s="148"/>
      <c r="J29" s="642"/>
      <c r="K29" s="156"/>
      <c r="O29" s="148"/>
      <c r="R29" s="1937"/>
      <c r="S29" s="1937"/>
      <c r="T29" s="1937"/>
      <c r="U29" s="1937"/>
    </row>
    <row r="30" spans="1:21" s="137" customFormat="1" ht="13.5" customHeight="1">
      <c r="A30" s="148"/>
      <c r="B30" s="246"/>
      <c r="C30" s="148"/>
      <c r="D30" s="148"/>
      <c r="E30" s="642"/>
      <c r="F30" s="148"/>
      <c r="G30" s="148"/>
      <c r="H30" s="148"/>
      <c r="I30" s="148"/>
      <c r="J30" s="642"/>
      <c r="K30" s="156"/>
      <c r="O30" s="148"/>
      <c r="Q30" s="1945"/>
      <c r="R30" s="1945"/>
      <c r="S30" s="1945"/>
      <c r="T30" s="1945"/>
      <c r="U30" s="1946"/>
    </row>
    <row r="31" spans="1:21" s="137" customFormat="1" ht="13.5" customHeight="1">
      <c r="A31" s="148"/>
      <c r="B31" s="246"/>
      <c r="C31" s="148"/>
      <c r="D31" s="148"/>
      <c r="E31" s="642"/>
      <c r="F31" s="148"/>
      <c r="G31" s="148"/>
      <c r="H31" s="148"/>
      <c r="I31" s="148"/>
      <c r="J31" s="642"/>
      <c r="K31" s="156"/>
      <c r="O31" s="148"/>
      <c r="P31" s="1937"/>
      <c r="Q31" s="1946"/>
      <c r="R31" s="1945"/>
      <c r="S31" s="1945"/>
      <c r="T31" s="1946"/>
      <c r="U31" s="1946"/>
    </row>
    <row r="32" spans="1:21" s="137" customFormat="1" ht="13.5" customHeight="1">
      <c r="A32" s="148"/>
      <c r="B32" s="246"/>
      <c r="C32" s="148"/>
      <c r="D32" s="148"/>
      <c r="E32" s="642"/>
      <c r="F32" s="148"/>
      <c r="G32" s="148"/>
      <c r="H32" s="148"/>
      <c r="I32" s="148"/>
      <c r="J32" s="642"/>
      <c r="K32" s="156"/>
      <c r="O32" s="148"/>
      <c r="P32" s="1937"/>
      <c r="Q32" s="1946"/>
      <c r="R32" s="1946"/>
      <c r="S32" s="1946"/>
      <c r="T32" s="1946"/>
      <c r="U32" s="1946"/>
    </row>
    <row r="33" spans="1:21" s="137" customFormat="1" ht="13.5" customHeight="1">
      <c r="A33" s="148"/>
      <c r="B33" s="246"/>
      <c r="C33" s="148"/>
      <c r="D33" s="148"/>
      <c r="E33" s="642"/>
      <c r="F33" s="148"/>
      <c r="G33" s="148"/>
      <c r="H33" s="148"/>
      <c r="I33" s="148"/>
      <c r="J33" s="642"/>
      <c r="K33" s="156"/>
      <c r="O33" s="148"/>
      <c r="P33" s="1937"/>
      <c r="Q33" s="1946"/>
      <c r="R33" s="1946"/>
      <c r="S33" s="1946"/>
      <c r="T33" s="1946"/>
      <c r="U33" s="1946"/>
    </row>
    <row r="34" spans="1:21" s="137" customFormat="1" ht="13.5" customHeight="1">
      <c r="A34" s="148"/>
      <c r="B34" s="246"/>
      <c r="C34" s="148"/>
      <c r="D34" s="148"/>
      <c r="E34" s="642"/>
      <c r="F34" s="148"/>
      <c r="G34" s="148"/>
      <c r="H34" s="148"/>
      <c r="I34" s="148"/>
      <c r="J34" s="642"/>
      <c r="K34" s="156"/>
      <c r="O34" s="148"/>
      <c r="P34" s="1937"/>
      <c r="Q34" s="1946"/>
      <c r="R34" s="1946"/>
      <c r="S34" s="1946"/>
      <c r="T34" s="1946"/>
      <c r="U34" s="1946"/>
    </row>
    <row r="35" spans="1:21" s="137" customFormat="1" ht="13.5" customHeight="1">
      <c r="A35" s="148"/>
      <c r="B35" s="246"/>
      <c r="C35" s="148"/>
      <c r="D35" s="148"/>
      <c r="E35" s="642"/>
      <c r="F35" s="148"/>
      <c r="G35" s="148"/>
      <c r="H35" s="148"/>
      <c r="I35" s="148"/>
      <c r="J35" s="642"/>
      <c r="K35" s="156"/>
      <c r="O35" s="148"/>
      <c r="P35" s="1937"/>
      <c r="Q35" s="1946"/>
      <c r="R35" s="1946"/>
      <c r="S35" s="1946"/>
      <c r="T35" s="1946"/>
      <c r="U35" s="1946"/>
    </row>
    <row r="36" spans="1:21" s="137" customFormat="1" ht="13.5" customHeight="1">
      <c r="A36" s="148"/>
      <c r="B36" s="246"/>
      <c r="C36" s="148"/>
      <c r="D36" s="148"/>
      <c r="E36" s="642"/>
      <c r="F36" s="148"/>
      <c r="G36" s="148"/>
      <c r="H36" s="148"/>
      <c r="I36" s="148"/>
      <c r="J36" s="642"/>
      <c r="K36" s="156"/>
      <c r="O36" s="148"/>
      <c r="P36" s="1937"/>
      <c r="Q36" s="1945"/>
      <c r="R36" s="1945"/>
      <c r="S36" s="1945"/>
      <c r="T36" s="1945"/>
      <c r="U36" s="1946"/>
    </row>
    <row r="37" spans="1:21" s="137" customFormat="1" ht="13.5" customHeight="1">
      <c r="A37" s="148"/>
      <c r="B37" s="246"/>
      <c r="C37" s="148"/>
      <c r="D37" s="148"/>
      <c r="E37" s="642"/>
      <c r="F37" s="148"/>
      <c r="G37" s="148"/>
      <c r="H37" s="148"/>
      <c r="I37" s="148"/>
      <c r="J37" s="642"/>
      <c r="K37" s="156"/>
      <c r="O37" s="148"/>
      <c r="Q37" s="1946"/>
      <c r="R37" s="1945"/>
      <c r="S37" s="1945"/>
      <c r="T37" s="1946"/>
      <c r="U37" s="1946"/>
    </row>
    <row r="38" spans="1:21" s="137" customFormat="1" ht="13.5" customHeight="1">
      <c r="A38" s="148"/>
      <c r="B38" s="246"/>
      <c r="C38" s="148"/>
      <c r="D38" s="148"/>
      <c r="E38" s="642"/>
      <c r="F38" s="148"/>
      <c r="G38" s="148"/>
      <c r="H38" s="148"/>
      <c r="I38" s="148"/>
      <c r="J38" s="642"/>
      <c r="K38" s="156"/>
      <c r="O38" s="148"/>
    </row>
    <row r="39" spans="1:21" s="137" customFormat="1" ht="13.2">
      <c r="B39" s="246"/>
      <c r="E39" s="146"/>
      <c r="J39" s="146"/>
      <c r="K39" s="156"/>
    </row>
    <row r="40" spans="1:21" s="137" customFormat="1" ht="13.2">
      <c r="B40" s="246"/>
      <c r="E40" s="146"/>
      <c r="J40" s="146"/>
      <c r="K40" s="156"/>
    </row>
    <row r="41" spans="1:21" s="137" customFormat="1" ht="13.2">
      <c r="B41" s="246"/>
      <c r="E41" s="146"/>
      <c r="J41" s="146"/>
      <c r="K41" s="156"/>
      <c r="Q41" s="1946"/>
      <c r="R41" s="1946"/>
      <c r="S41" s="1946"/>
      <c r="T41" s="1946"/>
      <c r="U41" s="1946"/>
    </row>
    <row r="42" spans="1:21" s="137" customFormat="1" ht="13.2">
      <c r="B42" s="246"/>
      <c r="E42" s="146"/>
      <c r="J42" s="146"/>
      <c r="K42" s="156"/>
    </row>
    <row r="43" spans="1:21" s="137" customFormat="1" ht="13.2">
      <c r="B43" s="246"/>
      <c r="E43" s="146"/>
      <c r="J43" s="146"/>
      <c r="K43" s="156"/>
      <c r="Q43" s="1946"/>
      <c r="R43" s="1946"/>
      <c r="S43" s="1946"/>
      <c r="T43" s="1946"/>
      <c r="U43" s="1946"/>
    </row>
    <row r="44" spans="1:21" s="137" customFormat="1" ht="13.2">
      <c r="B44" s="246"/>
      <c r="E44" s="146"/>
      <c r="J44" s="146"/>
      <c r="K44" s="156"/>
      <c r="P44" s="144"/>
    </row>
    <row r="45" spans="1:21" s="137" customFormat="1" ht="13.2">
      <c r="B45" s="246"/>
      <c r="E45" s="146"/>
      <c r="J45" s="146"/>
      <c r="K45" s="156"/>
      <c r="Q45" s="1946"/>
      <c r="R45" s="1946"/>
      <c r="S45" s="1946"/>
      <c r="T45" s="1946"/>
      <c r="U45" s="1946"/>
    </row>
    <row r="46" spans="1:21" s="137" customFormat="1" ht="13.2">
      <c r="B46" s="246"/>
      <c r="E46" s="146"/>
      <c r="J46" s="146"/>
      <c r="K46" s="156"/>
      <c r="P46" s="144"/>
    </row>
    <row r="47" spans="1:21" s="137" customFormat="1" ht="13.2">
      <c r="B47" s="246"/>
      <c r="E47" s="146"/>
      <c r="J47" s="146"/>
      <c r="K47" s="156"/>
      <c r="Q47" s="1946"/>
      <c r="R47" s="1946"/>
      <c r="S47" s="1946"/>
      <c r="T47" s="1946"/>
      <c r="U47" s="1946"/>
    </row>
    <row r="48" spans="1:21" s="137" customFormat="1" ht="13.2">
      <c r="B48" s="246"/>
      <c r="E48" s="146"/>
      <c r="J48" s="146"/>
      <c r="K48" s="156"/>
      <c r="P48" s="144"/>
    </row>
    <row r="49" spans="2:11" s="137" customFormat="1" ht="13.2">
      <c r="B49" s="246"/>
      <c r="E49" s="146"/>
      <c r="J49" s="146"/>
      <c r="K49" s="156"/>
    </row>
    <row r="50" spans="2:11" s="137" customFormat="1" ht="13.2">
      <c r="B50" s="246"/>
      <c r="E50" s="146"/>
      <c r="J50" s="146"/>
      <c r="K50" s="156"/>
    </row>
    <row r="51" spans="2:11" s="137" customFormat="1" ht="13.2">
      <c r="B51" s="246"/>
      <c r="E51" s="146"/>
      <c r="J51" s="146"/>
      <c r="K51" s="156"/>
    </row>
    <row r="52" spans="2:11" s="137" customFormat="1" ht="13.2">
      <c r="B52" s="246"/>
      <c r="E52" s="146"/>
      <c r="J52" s="146"/>
      <c r="K52" s="156"/>
    </row>
    <row r="53" spans="2:11" s="137" customFormat="1" ht="13.2">
      <c r="B53" s="246"/>
      <c r="E53" s="146"/>
      <c r="J53" s="146"/>
      <c r="K53" s="156"/>
    </row>
    <row r="54" spans="2:11" s="137" customFormat="1" ht="13.2">
      <c r="B54" s="246"/>
      <c r="E54" s="146"/>
      <c r="J54" s="146"/>
      <c r="K54" s="156"/>
    </row>
    <row r="55" spans="2:11" s="137" customFormat="1" ht="13.2">
      <c r="B55" s="246"/>
      <c r="E55" s="146"/>
      <c r="J55" s="146"/>
      <c r="K55" s="156"/>
    </row>
    <row r="56" spans="2:11" s="137" customFormat="1" ht="13.2">
      <c r="B56" s="246"/>
      <c r="E56" s="146"/>
      <c r="J56" s="146"/>
      <c r="K56" s="156"/>
    </row>
    <row r="57" spans="2:11" s="137" customFormat="1" ht="13.2">
      <c r="B57" s="246"/>
      <c r="E57" s="146"/>
      <c r="J57" s="146"/>
      <c r="K57" s="156"/>
    </row>
    <row r="58" spans="2:11" s="137" customFormat="1" ht="13.2">
      <c r="B58" s="246"/>
      <c r="E58" s="146"/>
      <c r="J58" s="146"/>
    </row>
    <row r="59" spans="2:11" s="137" customFormat="1" ht="13.2">
      <c r="B59" s="246"/>
      <c r="E59" s="146"/>
      <c r="J59" s="146"/>
    </row>
    <row r="60" spans="2:11" s="137" customFormat="1" ht="13.2">
      <c r="B60" s="246"/>
      <c r="E60" s="146"/>
      <c r="J60" s="146"/>
    </row>
    <row r="61" spans="2:11" s="137" customFormat="1" ht="13.2">
      <c r="B61" s="246"/>
      <c r="E61" s="146"/>
      <c r="J61" s="146"/>
    </row>
    <row r="62" spans="2:11" s="137" customFormat="1" ht="13.2">
      <c r="B62" s="246"/>
      <c r="E62" s="146"/>
      <c r="J62" s="146"/>
    </row>
    <row r="63" spans="2:11" s="137" customFormat="1" ht="13.2">
      <c r="B63" s="246"/>
      <c r="E63" s="146"/>
      <c r="J63" s="146"/>
    </row>
    <row r="64" spans="2:11" s="137" customFormat="1" ht="13.2">
      <c r="B64" s="246"/>
      <c r="E64" s="146"/>
      <c r="J64" s="146"/>
    </row>
    <row r="65" spans="2:10" s="137" customFormat="1" ht="13.2">
      <c r="B65" s="246"/>
      <c r="E65" s="146"/>
      <c r="J65" s="146"/>
    </row>
    <row r="66" spans="2:10" s="137" customFormat="1" ht="13.2">
      <c r="B66" s="246"/>
      <c r="E66" s="146"/>
      <c r="J66" s="146"/>
    </row>
    <row r="67" spans="2:10" s="137" customFormat="1" ht="13.2">
      <c r="B67" s="246"/>
      <c r="E67" s="146"/>
      <c r="J67" s="146"/>
    </row>
    <row r="68" spans="2:10" s="137" customFormat="1" ht="13.2">
      <c r="B68" s="246"/>
      <c r="E68" s="146"/>
      <c r="J68" s="146"/>
    </row>
    <row r="69" spans="2:10" s="137" customFormat="1" ht="13.2">
      <c r="B69" s="246"/>
      <c r="E69" s="146"/>
      <c r="J69" s="146"/>
    </row>
    <row r="70" spans="2:10" s="137" customFormat="1" ht="13.2">
      <c r="B70" s="246"/>
      <c r="E70" s="146"/>
      <c r="J70" s="146"/>
    </row>
    <row r="71" spans="2:10" s="137" customFormat="1" ht="13.2">
      <c r="B71" s="246"/>
      <c r="E71" s="146"/>
      <c r="J71" s="146"/>
    </row>
  </sheetData>
  <mergeCells count="36">
    <mergeCell ref="Q36:Q37"/>
    <mergeCell ref="R36:S37"/>
    <mergeCell ref="T36:U37"/>
    <mergeCell ref="Q32:Q33"/>
    <mergeCell ref="R32:S33"/>
    <mergeCell ref="T32:U33"/>
    <mergeCell ref="Q34:Q35"/>
    <mergeCell ref="Q45:R45"/>
    <mergeCell ref="S45:U45"/>
    <mergeCell ref="Q47:R47"/>
    <mergeCell ref="S47:U47"/>
    <mergeCell ref="Q41:R41"/>
    <mergeCell ref="S41:U41"/>
    <mergeCell ref="S43:U43"/>
    <mergeCell ref="Q43:R43"/>
    <mergeCell ref="A1:B1"/>
    <mergeCell ref="A2:B2"/>
    <mergeCell ref="A3:B3"/>
    <mergeCell ref="A4:B4"/>
    <mergeCell ref="D1:N4"/>
    <mergeCell ref="P35:P36"/>
    <mergeCell ref="R27:T27"/>
    <mergeCell ref="R28:T28"/>
    <mergeCell ref="R29:S29"/>
    <mergeCell ref="A20:E20"/>
    <mergeCell ref="J23:K23"/>
    <mergeCell ref="J24:K24"/>
    <mergeCell ref="P31:P32"/>
    <mergeCell ref="P33:P34"/>
    <mergeCell ref="J25:K25"/>
    <mergeCell ref="T29:U29"/>
    <mergeCell ref="Q30:Q31"/>
    <mergeCell ref="R30:S31"/>
    <mergeCell ref="T30:U31"/>
    <mergeCell ref="T34:U35"/>
    <mergeCell ref="R34:S35"/>
  </mergeCells>
  <printOptions horizontalCentered="1" gridLinesSet="0"/>
  <pageMargins left="0.15748031496062992" right="0.47244094488188981" top="0" bottom="0" header="0" footer="0"/>
  <pageSetup paperSize="9" scale="8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pageSetUpPr fitToPage="1"/>
  </sheetPr>
  <dimension ref="A1:L30"/>
  <sheetViews>
    <sheetView showGridLines="0" zoomScaleNormal="100" workbookViewId="0">
      <selection activeCell="D8" sqref="D8"/>
    </sheetView>
  </sheetViews>
  <sheetFormatPr defaultRowHeight="14.4"/>
  <cols>
    <col min="1" max="1" width="3.6640625" customWidth="1"/>
    <col min="2" max="2" width="16.6640625" customWidth="1"/>
    <col min="3" max="3" width="27.88671875" customWidth="1"/>
    <col min="4" max="4" width="14.77734375" customWidth="1"/>
    <col min="5" max="5" width="20.44140625" customWidth="1"/>
    <col min="6" max="7" width="12" customWidth="1"/>
    <col min="8" max="8" width="11.33203125" customWidth="1"/>
    <col min="9" max="9" width="10.6640625" customWidth="1"/>
    <col min="10" max="10" width="12" customWidth="1"/>
    <col min="11" max="11" width="11.109375" customWidth="1"/>
    <col min="12" max="12" width="11.33203125" customWidth="1"/>
  </cols>
  <sheetData>
    <row r="1" spans="1:12">
      <c r="A1" s="1968" t="s">
        <v>90</v>
      </c>
      <c r="B1" s="1968"/>
      <c r="C1" s="882" t="s">
        <v>1141</v>
      </c>
      <c r="D1" s="1957" t="s">
        <v>970</v>
      </c>
      <c r="E1" s="1958"/>
      <c r="F1" s="1958"/>
      <c r="G1" s="1958"/>
      <c r="H1" s="1958"/>
      <c r="I1" s="1958"/>
      <c r="J1" s="1958"/>
      <c r="K1" s="1958"/>
      <c r="L1" s="1959"/>
    </row>
    <row r="2" spans="1:12" ht="14.4" customHeight="1">
      <c r="A2" s="1968" t="s">
        <v>91</v>
      </c>
      <c r="B2" s="1968"/>
      <c r="C2" s="883" t="s">
        <v>1053</v>
      </c>
      <c r="D2" s="1960"/>
      <c r="E2" s="1961"/>
      <c r="F2" s="1961"/>
      <c r="G2" s="1961"/>
      <c r="H2" s="1961"/>
      <c r="I2" s="1961"/>
      <c r="J2" s="1961"/>
      <c r="K2" s="1961"/>
      <c r="L2" s="1962"/>
    </row>
    <row r="3" spans="1:12" ht="14.4" customHeight="1">
      <c r="A3" s="1969" t="s">
        <v>92</v>
      </c>
      <c r="B3" s="1969"/>
      <c r="C3" s="884"/>
      <c r="D3" s="1960"/>
      <c r="E3" s="1961"/>
      <c r="F3" s="1961"/>
      <c r="G3" s="1961"/>
      <c r="H3" s="1961"/>
      <c r="I3" s="1961"/>
      <c r="J3" s="1961"/>
      <c r="K3" s="1961"/>
      <c r="L3" s="1962"/>
    </row>
    <row r="4" spans="1:12">
      <c r="A4" s="1969" t="s">
        <v>94</v>
      </c>
      <c r="B4" s="1969"/>
      <c r="C4" s="884"/>
      <c r="D4" s="1963"/>
      <c r="E4" s="1964"/>
      <c r="F4" s="1964"/>
      <c r="G4" s="1964"/>
      <c r="H4" s="1964"/>
      <c r="I4" s="1964"/>
      <c r="J4" s="1964"/>
      <c r="K4" s="1964"/>
      <c r="L4" s="1965"/>
    </row>
    <row r="5" spans="1:12">
      <c r="A5" s="1970" t="s">
        <v>96</v>
      </c>
      <c r="B5" s="1966" t="s">
        <v>97</v>
      </c>
      <c r="C5" s="1970" t="s">
        <v>98</v>
      </c>
      <c r="D5" s="1970" t="s">
        <v>99</v>
      </c>
      <c r="E5" s="885"/>
      <c r="F5" s="885"/>
      <c r="G5" s="885"/>
      <c r="H5" s="1977" t="s">
        <v>963</v>
      </c>
      <c r="I5" s="1966" t="s">
        <v>251</v>
      </c>
      <c r="J5" s="1966" t="s">
        <v>103</v>
      </c>
      <c r="K5" s="1966" t="s">
        <v>104</v>
      </c>
      <c r="L5" s="1966" t="s">
        <v>105</v>
      </c>
    </row>
    <row r="6" spans="1:12" ht="24">
      <c r="A6" s="1971"/>
      <c r="B6" s="1967"/>
      <c r="C6" s="1971"/>
      <c r="D6" s="1971"/>
      <c r="E6" s="886" t="s">
        <v>253</v>
      </c>
      <c r="F6" s="886" t="s">
        <v>254</v>
      </c>
      <c r="G6" s="886" t="s">
        <v>822</v>
      </c>
      <c r="H6" s="1966"/>
      <c r="I6" s="1967"/>
      <c r="J6" s="1967"/>
      <c r="K6" s="1967"/>
      <c r="L6" s="1967"/>
    </row>
    <row r="7" spans="1:12" ht="28.05" customHeight="1">
      <c r="A7" s="1165">
        <v>1</v>
      </c>
      <c r="B7" s="891"/>
      <c r="C7" s="1166"/>
      <c r="D7" s="889"/>
      <c r="E7" s="890"/>
      <c r="F7" s="889"/>
      <c r="G7" s="891">
        <v>1.012556</v>
      </c>
      <c r="H7" s="892">
        <f>ROUND(F7*G7/1,2)</f>
        <v>0</v>
      </c>
      <c r="I7" s="1167">
        <f>H7*20/100</f>
        <v>0</v>
      </c>
      <c r="J7" s="893">
        <f>H7*7.59/1000</f>
        <v>0</v>
      </c>
      <c r="K7" s="893">
        <f>ROUND(I7+J7/1,2)</f>
        <v>0</v>
      </c>
      <c r="L7" s="1168">
        <f>H7-K7</f>
        <v>0</v>
      </c>
    </row>
    <row r="8" spans="1:12" ht="28.05" customHeight="1">
      <c r="A8" s="887">
        <v>2</v>
      </c>
      <c r="B8" s="888"/>
      <c r="C8" s="1164"/>
      <c r="D8" s="889"/>
      <c r="E8" s="890"/>
      <c r="F8" s="889"/>
      <c r="G8" s="891">
        <v>1.012556</v>
      </c>
      <c r="H8" s="892">
        <f>ROUND(F8*G8/1,2)</f>
        <v>0</v>
      </c>
      <c r="I8" s="1167">
        <f>H8*20/100</f>
        <v>0</v>
      </c>
      <c r="J8" s="893">
        <f>H8*7.59/1000</f>
        <v>0</v>
      </c>
      <c r="K8" s="893">
        <f>ROUND(I8+J8/1,2)</f>
        <v>0</v>
      </c>
      <c r="L8" s="1168">
        <f>H8-K8</f>
        <v>0</v>
      </c>
    </row>
    <row r="9" spans="1:12" ht="28.05" customHeight="1">
      <c r="A9" s="887">
        <v>3</v>
      </c>
      <c r="B9" s="888"/>
      <c r="C9" s="1164"/>
      <c r="D9" s="889"/>
      <c r="E9" s="890"/>
      <c r="F9" s="889"/>
      <c r="G9" s="891">
        <v>1.012556</v>
      </c>
      <c r="H9" s="892">
        <f>ROUND(F9*G9/1,2)</f>
        <v>0</v>
      </c>
      <c r="I9" s="1167">
        <f>H9*20/100</f>
        <v>0</v>
      </c>
      <c r="J9" s="893">
        <f>H9*7.59/1000</f>
        <v>0</v>
      </c>
      <c r="K9" s="893">
        <f>ROUND(I9+J9/1,2)</f>
        <v>0</v>
      </c>
      <c r="L9" s="1168">
        <f>H9-K9</f>
        <v>0</v>
      </c>
    </row>
    <row r="10" spans="1:12" ht="28.05" customHeight="1">
      <c r="A10" s="887">
        <v>4</v>
      </c>
      <c r="B10" s="888"/>
      <c r="C10" s="1164"/>
      <c r="D10" s="889"/>
      <c r="E10" s="890"/>
      <c r="F10" s="889"/>
      <c r="G10" s="891">
        <v>1.012556</v>
      </c>
      <c r="H10" s="892">
        <f>ROUND(F10*G10/1,2)</f>
        <v>0</v>
      </c>
      <c r="I10" s="1167">
        <f>H10*20/100</f>
        <v>0</v>
      </c>
      <c r="J10" s="893">
        <f>H10*7.59/1000</f>
        <v>0</v>
      </c>
      <c r="K10" s="893">
        <f>ROUND(I10+J10/1,2)</f>
        <v>0</v>
      </c>
      <c r="L10" s="1168">
        <f>H10-K10</f>
        <v>0</v>
      </c>
    </row>
    <row r="11" spans="1:12" ht="28.05" customHeight="1">
      <c r="A11" s="887">
        <v>5</v>
      </c>
      <c r="B11" s="888"/>
      <c r="C11" s="1164"/>
      <c r="D11" s="889"/>
      <c r="E11" s="890"/>
      <c r="F11" s="889"/>
      <c r="G11" s="891">
        <v>1.012556</v>
      </c>
      <c r="H11" s="892">
        <f>ROUND(F11*G11/1,2)</f>
        <v>0</v>
      </c>
      <c r="I11" s="1167">
        <f>H11*20/100</f>
        <v>0</v>
      </c>
      <c r="J11" s="893">
        <f>H11*7.59/1000</f>
        <v>0</v>
      </c>
      <c r="K11" s="893">
        <f>ROUND(I11+J11/1,2)</f>
        <v>0</v>
      </c>
      <c r="L11" s="1168">
        <f>H11-K11</f>
        <v>0</v>
      </c>
    </row>
    <row r="12" spans="1:12" ht="17.399999999999999" customHeight="1">
      <c r="A12" s="1978" t="s">
        <v>273</v>
      </c>
      <c r="B12" s="1978"/>
      <c r="C12" s="1978"/>
      <c r="D12" s="1978"/>
      <c r="E12" s="1978"/>
      <c r="F12" s="1978"/>
      <c r="G12" s="1978"/>
      <c r="H12" s="894">
        <f>SUM(H7:H11)</f>
        <v>0</v>
      </c>
      <c r="I12" s="894">
        <f>SUM(I7:I11)</f>
        <v>0</v>
      </c>
      <c r="J12" s="894">
        <f>SUM(J7:J11)</f>
        <v>0</v>
      </c>
      <c r="K12" s="894">
        <f>SUM(K7:K11)</f>
        <v>0</v>
      </c>
      <c r="L12" s="894">
        <f>SUM(L7:L11)</f>
        <v>0</v>
      </c>
    </row>
    <row r="14" spans="1:12">
      <c r="B14" s="895"/>
      <c r="C14" s="895"/>
      <c r="D14" s="895"/>
      <c r="E14" s="895"/>
      <c r="F14" s="895"/>
      <c r="G14" s="895"/>
      <c r="H14" s="895"/>
      <c r="I14" s="895"/>
      <c r="J14" s="895"/>
      <c r="K14" s="895"/>
    </row>
    <row r="15" spans="1:12">
      <c r="B15" s="895"/>
      <c r="C15" s="896">
        <f ca="1">TODAY()</f>
        <v>45785</v>
      </c>
      <c r="D15" s="895"/>
      <c r="E15" s="895"/>
      <c r="F15" s="895"/>
      <c r="G15" s="895"/>
      <c r="H15" s="895"/>
      <c r="I15" s="1974">
        <f ca="1">C15</f>
        <v>45785</v>
      </c>
      <c r="J15" s="1974"/>
      <c r="K15" s="895"/>
    </row>
    <row r="16" spans="1:12" s="118" customFormat="1" ht="20.399999999999999" customHeight="1">
      <c r="B16" s="897"/>
      <c r="C16" s="897" t="s">
        <v>864</v>
      </c>
      <c r="D16" s="897"/>
      <c r="E16" s="897"/>
      <c r="F16" s="897"/>
      <c r="G16" s="897"/>
      <c r="H16" s="897"/>
      <c r="I16" s="1975" t="s">
        <v>319</v>
      </c>
      <c r="J16" s="1975"/>
      <c r="K16" s="897"/>
    </row>
    <row r="17" spans="2:11">
      <c r="B17" s="898" t="s">
        <v>861</v>
      </c>
      <c r="C17" s="895"/>
      <c r="D17" s="895"/>
      <c r="E17" s="895"/>
      <c r="F17" s="895"/>
      <c r="G17" s="895"/>
      <c r="H17" s="898" t="s">
        <v>861</v>
      </c>
      <c r="I17" s="1976"/>
      <c r="J17" s="1976"/>
      <c r="K17" s="895"/>
    </row>
    <row r="18" spans="2:11">
      <c r="B18" s="898" t="s">
        <v>863</v>
      </c>
      <c r="C18" s="895"/>
      <c r="D18" s="895"/>
      <c r="E18" s="895"/>
      <c r="F18" s="895"/>
      <c r="G18" s="895"/>
      <c r="H18" s="898" t="s">
        <v>863</v>
      </c>
      <c r="I18" s="1976"/>
      <c r="J18" s="1976"/>
      <c r="K18" s="895"/>
    </row>
    <row r="19" spans="2:11" s="1" customFormat="1" ht="24.6" customHeight="1">
      <c r="B19" s="899" t="s">
        <v>862</v>
      </c>
      <c r="C19" s="900"/>
      <c r="D19" s="900"/>
      <c r="E19" s="900"/>
      <c r="F19" s="900"/>
      <c r="G19" s="900"/>
      <c r="H19" s="899" t="s">
        <v>862</v>
      </c>
      <c r="I19" s="900"/>
      <c r="J19" s="900"/>
      <c r="K19" s="900"/>
    </row>
    <row r="21" spans="2:11" ht="15" thickBot="1"/>
    <row r="22" spans="2:11" ht="79.2">
      <c r="B22" s="1972" t="s">
        <v>255</v>
      </c>
      <c r="C22" s="1972" t="s">
        <v>256</v>
      </c>
      <c r="D22" s="128" t="s">
        <v>257</v>
      </c>
      <c r="E22" s="1972" t="s">
        <v>258</v>
      </c>
    </row>
    <row r="23" spans="2:11" ht="20.399999999999999" thickBot="1">
      <c r="B23" s="1973"/>
      <c r="C23" s="1973"/>
      <c r="D23" s="129"/>
      <c r="E23" s="1973"/>
    </row>
    <row r="24" spans="2:11" ht="15" thickBot="1">
      <c r="B24" s="130" t="s">
        <v>259</v>
      </c>
      <c r="C24" s="131">
        <v>1900</v>
      </c>
      <c r="D24" s="131">
        <v>0.90779600000000005</v>
      </c>
      <c r="E24" s="132">
        <f t="shared" ref="E24:E30" si="0">C24*D24</f>
        <v>1724.8124</v>
      </c>
    </row>
    <row r="25" spans="2:11" ht="27.6" thickBot="1">
      <c r="B25" s="130" t="s">
        <v>260</v>
      </c>
      <c r="C25" s="131">
        <v>1700</v>
      </c>
      <c r="D25" s="131">
        <v>0.90779600000000005</v>
      </c>
      <c r="E25" s="132">
        <f t="shared" si="0"/>
        <v>1543.2532000000001</v>
      </c>
    </row>
    <row r="26" spans="2:11" ht="15" thickBot="1">
      <c r="B26" s="130" t="s">
        <v>261</v>
      </c>
      <c r="C26" s="131">
        <v>1650</v>
      </c>
      <c r="D26" s="131">
        <v>0.90779600000000005</v>
      </c>
      <c r="E26" s="132">
        <f t="shared" si="0"/>
        <v>1497.8634000000002</v>
      </c>
    </row>
    <row r="27" spans="2:11" ht="15" thickBot="1">
      <c r="B27" s="130" t="s">
        <v>262</v>
      </c>
      <c r="C27" s="131">
        <v>1600</v>
      </c>
      <c r="D27" s="131">
        <v>0.90779600000000005</v>
      </c>
      <c r="E27" s="132">
        <f t="shared" si="0"/>
        <v>1452.4736</v>
      </c>
    </row>
    <row r="28" spans="2:11" ht="27.6" thickBot="1">
      <c r="B28" s="133" t="s">
        <v>263</v>
      </c>
      <c r="C28" s="134">
        <v>1200</v>
      </c>
      <c r="D28" s="131">
        <v>0.90779600000000005</v>
      </c>
      <c r="E28" s="132">
        <f t="shared" si="0"/>
        <v>1089.3552</v>
      </c>
    </row>
    <row r="29" spans="2:11" ht="15" thickBot="1">
      <c r="B29" s="135" t="s">
        <v>264</v>
      </c>
      <c r="C29" s="136">
        <v>2000</v>
      </c>
      <c r="D29" s="131">
        <v>0.90779600000000005</v>
      </c>
      <c r="E29" s="132">
        <f t="shared" si="0"/>
        <v>1815.5920000000001</v>
      </c>
    </row>
    <row r="30" spans="2:11" ht="15" thickBot="1">
      <c r="B30" s="135" t="s">
        <v>265</v>
      </c>
      <c r="C30" s="136">
        <v>1700</v>
      </c>
      <c r="D30" s="131">
        <v>0.90779600000000005</v>
      </c>
      <c r="E30" s="132">
        <f t="shared" si="0"/>
        <v>1543.2532000000001</v>
      </c>
    </row>
  </sheetData>
  <mergeCells count="22">
    <mergeCell ref="B22:B23"/>
    <mergeCell ref="C22:C23"/>
    <mergeCell ref="E22:E23"/>
    <mergeCell ref="I5:I6"/>
    <mergeCell ref="I15:J15"/>
    <mergeCell ref="I16:J16"/>
    <mergeCell ref="I17:J17"/>
    <mergeCell ref="I18:J18"/>
    <mergeCell ref="D5:D6"/>
    <mergeCell ref="H5:H6"/>
    <mergeCell ref="A12:G12"/>
    <mergeCell ref="D1:L4"/>
    <mergeCell ref="K5:K6"/>
    <mergeCell ref="L5:L6"/>
    <mergeCell ref="J5:J6"/>
    <mergeCell ref="A1:B1"/>
    <mergeCell ref="A2:B2"/>
    <mergeCell ref="A3:B3"/>
    <mergeCell ref="A4:B4"/>
    <mergeCell ref="A5:A6"/>
    <mergeCell ref="B5:B6"/>
    <mergeCell ref="C5:C6"/>
  </mergeCells>
  <pageMargins left="0.11811023622047245" right="0.11811023622047245" top="0.74803149606299213" bottom="0.74803149606299213" header="0.31496062992125984" footer="0.31496062992125984"/>
  <pageSetup paperSize="9" scale="8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8D57E-DA2B-49E3-B8E4-61722AEC03E8}">
  <sheetPr>
    <pageSetUpPr fitToPage="1"/>
  </sheetPr>
  <dimension ref="A1:AO254"/>
  <sheetViews>
    <sheetView topLeftCell="M1" zoomScale="90" zoomScaleNormal="90" workbookViewId="0">
      <selection activeCell="S8" sqref="S8"/>
    </sheetView>
  </sheetViews>
  <sheetFormatPr defaultColWidth="9.109375" defaultRowHeight="13.8"/>
  <cols>
    <col min="1" max="1" width="9.109375" style="137"/>
    <col min="2" max="2" width="4.44140625" style="137" bestFit="1" customWidth="1"/>
    <col min="3" max="3" width="5.6640625" style="137" customWidth="1"/>
    <col min="4" max="4" width="6.88671875" style="137" bestFit="1" customWidth="1"/>
    <col min="5" max="5" width="9" style="137" bestFit="1" customWidth="1"/>
    <col min="6" max="6" width="9" style="137" customWidth="1"/>
    <col min="7" max="7" width="6.109375" style="137" customWidth="1"/>
    <col min="8" max="8" width="8" style="137" customWidth="1"/>
    <col min="9" max="9" width="2.88671875" style="148" customWidth="1"/>
    <col min="10" max="10" width="13.88671875" style="137" customWidth="1"/>
    <col min="11" max="11" width="12" style="137" customWidth="1"/>
    <col min="12" max="12" width="25.44140625" style="137" customWidth="1"/>
    <col min="13" max="13" width="7.109375" style="148" customWidth="1"/>
    <col min="14" max="15" width="2.6640625" style="148" customWidth="1"/>
    <col min="16" max="17" width="2.6640625" style="137" customWidth="1"/>
    <col min="18" max="18" width="7.5546875" style="156" customWidth="1"/>
    <col min="19" max="21" width="7.5546875" style="137" customWidth="1"/>
    <col min="22" max="22" width="7.5546875" style="144" customWidth="1"/>
    <col min="23" max="23" width="9" style="137" customWidth="1"/>
    <col min="24" max="24" width="8.6640625" style="137" bestFit="1" customWidth="1"/>
    <col min="25" max="26" width="7.44140625" style="137" customWidth="1"/>
    <col min="27" max="27" width="10.44140625" style="144" customWidth="1"/>
    <col min="28" max="28" width="9" style="137" customWidth="1"/>
    <col min="29" max="29" width="12.44140625" style="137" customWidth="1"/>
    <col min="30" max="30" width="10.33203125" style="137" customWidth="1"/>
    <col min="31" max="31" width="9.88671875" style="137" customWidth="1"/>
    <col min="32" max="32" width="8.88671875" style="137" customWidth="1"/>
    <col min="33" max="34" width="12.44140625" style="146" customWidth="1"/>
    <col min="35" max="35" width="8.5546875" style="146" customWidth="1"/>
    <col min="36" max="36" width="9.6640625" style="146" customWidth="1"/>
    <col min="37" max="37" width="8.109375" style="137" customWidth="1"/>
    <col min="38" max="38" width="12.33203125" style="137" customWidth="1"/>
    <col min="39" max="39" width="9.44140625" style="137" customWidth="1"/>
    <col min="40" max="40" width="3.6640625" style="179" customWidth="1"/>
    <col min="41" max="41" width="23.6640625" style="148" customWidth="1"/>
    <col min="42" max="16384" width="9.109375" style="148"/>
  </cols>
  <sheetData>
    <row r="1" spans="1:40" ht="22.2" customHeight="1" thickBot="1"/>
    <row r="2" spans="1:40" s="137" customFormat="1" ht="13.5" customHeight="1">
      <c r="I2" s="1016" t="s">
        <v>108</v>
      </c>
      <c r="J2" s="1015"/>
      <c r="K2" s="1015"/>
      <c r="L2" s="1014"/>
      <c r="M2" s="1979"/>
      <c r="N2" s="1979"/>
      <c r="O2" s="1995" t="s">
        <v>932</v>
      </c>
      <c r="P2" s="1996"/>
      <c r="Q2" s="1996"/>
      <c r="R2" s="1996"/>
      <c r="S2" s="1996"/>
      <c r="T2" s="1996"/>
      <c r="U2" s="1996"/>
      <c r="V2" s="1996"/>
      <c r="W2" s="1996"/>
      <c r="X2" s="1996"/>
      <c r="Y2" s="1996"/>
      <c r="Z2" s="1996"/>
      <c r="AA2" s="1996"/>
      <c r="AB2" s="1996"/>
      <c r="AC2" s="1996"/>
      <c r="AD2" s="1996"/>
      <c r="AE2" s="1996"/>
      <c r="AF2" s="1996"/>
      <c r="AG2" s="1996"/>
      <c r="AH2" s="1996"/>
      <c r="AI2" s="1996"/>
      <c r="AJ2" s="1994" t="s">
        <v>192</v>
      </c>
      <c r="AK2" s="1994"/>
      <c r="AL2" s="1985" t="s">
        <v>988</v>
      </c>
      <c r="AM2" s="1986"/>
      <c r="AN2" s="1987"/>
    </row>
    <row r="3" spans="1:40" s="137" customFormat="1" ht="13.5" customHeight="1">
      <c r="B3" s="139"/>
      <c r="C3" s="139"/>
      <c r="F3" s="1037"/>
      <c r="G3" s="1037"/>
      <c r="I3" s="1982" t="s">
        <v>109</v>
      </c>
      <c r="J3" s="1983"/>
      <c r="K3" s="1983"/>
      <c r="L3" s="1984"/>
      <c r="M3" s="1980"/>
      <c r="N3" s="1980"/>
      <c r="O3" s="1997"/>
      <c r="P3" s="1998"/>
      <c r="Q3" s="1998"/>
      <c r="R3" s="1998"/>
      <c r="S3" s="1998"/>
      <c r="T3" s="1998"/>
      <c r="U3" s="1998"/>
      <c r="V3" s="1998"/>
      <c r="W3" s="1998"/>
      <c r="X3" s="1998"/>
      <c r="Y3" s="1998"/>
      <c r="Z3" s="1998"/>
      <c r="AA3" s="1998"/>
      <c r="AB3" s="1998"/>
      <c r="AC3" s="1998"/>
      <c r="AD3" s="1998"/>
      <c r="AE3" s="1998"/>
      <c r="AF3" s="1998"/>
      <c r="AG3" s="1998"/>
      <c r="AH3" s="1998"/>
      <c r="AI3" s="1998"/>
      <c r="AJ3" s="1994"/>
      <c r="AK3" s="1994"/>
      <c r="AL3" s="1988"/>
      <c r="AM3" s="1989"/>
      <c r="AN3" s="1990"/>
    </row>
    <row r="4" spans="1:40" s="137" customFormat="1" ht="31.2" customHeight="1">
      <c r="B4" s="142"/>
      <c r="C4" s="142"/>
      <c r="I4" s="1982" t="s">
        <v>111</v>
      </c>
      <c r="J4" s="1983"/>
      <c r="K4" s="1983"/>
      <c r="L4" s="1984"/>
      <c r="M4" s="2016"/>
      <c r="N4" s="2016"/>
      <c r="O4" s="2014"/>
      <c r="P4" s="2015"/>
      <c r="Q4" s="2015"/>
      <c r="R4" s="816"/>
      <c r="S4" s="815"/>
      <c r="T4" s="815"/>
      <c r="U4" s="815"/>
      <c r="V4" s="996"/>
      <c r="W4" s="1981"/>
      <c r="X4" s="1981"/>
      <c r="Y4" s="1981"/>
      <c r="Z4" s="1981"/>
      <c r="AA4" s="2020" t="s">
        <v>931</v>
      </c>
      <c r="AB4" s="2020"/>
      <c r="AC4" s="815"/>
      <c r="AD4" s="814"/>
      <c r="AE4" s="2021">
        <v>2035</v>
      </c>
      <c r="AF4" s="1981"/>
      <c r="AG4" s="2017" t="s">
        <v>138</v>
      </c>
      <c r="AH4" s="2018"/>
      <c r="AI4" s="2018"/>
      <c r="AJ4" s="2018"/>
      <c r="AK4" s="2019"/>
      <c r="AL4" s="1991"/>
      <c r="AM4" s="1992"/>
      <c r="AN4" s="1993"/>
    </row>
    <row r="5" spans="1:40" s="146" customFormat="1" ht="13.5" customHeight="1">
      <c r="A5" s="810" t="s">
        <v>181</v>
      </c>
      <c r="B5" s="810" t="s">
        <v>182</v>
      </c>
      <c r="C5" s="810" t="s">
        <v>47</v>
      </c>
      <c r="D5" s="813" t="s">
        <v>140</v>
      </c>
      <c r="E5" s="812" t="s">
        <v>141</v>
      </c>
      <c r="F5" s="812" t="s">
        <v>142</v>
      </c>
      <c r="G5" s="812" t="s">
        <v>143</v>
      </c>
      <c r="H5" s="811" t="s">
        <v>144</v>
      </c>
      <c r="I5" s="1017" t="s">
        <v>112</v>
      </c>
      <c r="J5" s="1999" t="s">
        <v>930</v>
      </c>
      <c r="K5" s="2001" t="s">
        <v>109</v>
      </c>
      <c r="L5" s="1018"/>
      <c r="M5" s="1018"/>
      <c r="N5" s="807" t="s">
        <v>266</v>
      </c>
      <c r="O5" s="1019" t="s">
        <v>267</v>
      </c>
      <c r="P5" s="2004" t="s">
        <v>114</v>
      </c>
      <c r="Q5" s="2004" t="s">
        <v>115</v>
      </c>
      <c r="R5" s="1020" t="s">
        <v>113</v>
      </c>
      <c r="S5" s="1021" t="s">
        <v>146</v>
      </c>
      <c r="T5" s="1022" t="s">
        <v>147</v>
      </c>
      <c r="U5" s="1022" t="s">
        <v>148</v>
      </c>
      <c r="V5" s="1022" t="s">
        <v>149</v>
      </c>
      <c r="W5" s="2002" t="s">
        <v>113</v>
      </c>
      <c r="X5" s="1021" t="s">
        <v>150</v>
      </c>
      <c r="Y5" s="1021" t="s">
        <v>151</v>
      </c>
      <c r="Z5" s="1020" t="s">
        <v>152</v>
      </c>
      <c r="AA5" s="1020" t="s">
        <v>268</v>
      </c>
      <c r="AB5" s="1021" t="s">
        <v>154</v>
      </c>
      <c r="AC5" s="1023" t="s">
        <v>156</v>
      </c>
      <c r="AD5" s="1021" t="s">
        <v>116</v>
      </c>
      <c r="AE5" s="1021" t="s">
        <v>157</v>
      </c>
      <c r="AF5" s="1018" t="s">
        <v>118</v>
      </c>
      <c r="AG5" s="1021" t="s">
        <v>158</v>
      </c>
      <c r="AH5" s="1020" t="s">
        <v>268</v>
      </c>
      <c r="AI5" s="1021" t="s">
        <v>159</v>
      </c>
      <c r="AJ5" s="1021" t="s">
        <v>160</v>
      </c>
      <c r="AK5" s="1024">
        <v>1</v>
      </c>
      <c r="AL5" s="1021" t="s">
        <v>119</v>
      </c>
      <c r="AM5" s="1021" t="s">
        <v>120</v>
      </c>
      <c r="AN5" s="1025" t="s">
        <v>124</v>
      </c>
    </row>
    <row r="6" spans="1:40" s="146" customFormat="1" ht="15.75" customHeight="1">
      <c r="A6" s="810" t="s">
        <v>183</v>
      </c>
      <c r="B6" s="810" t="s">
        <v>184</v>
      </c>
      <c r="C6" s="810"/>
      <c r="D6" s="809" t="s">
        <v>161</v>
      </c>
      <c r="E6" s="806" t="s">
        <v>161</v>
      </c>
      <c r="F6" s="806" t="s">
        <v>162</v>
      </c>
      <c r="G6" s="806" t="s">
        <v>163</v>
      </c>
      <c r="H6" s="808" t="s">
        <v>164</v>
      </c>
      <c r="I6" s="1026" t="s">
        <v>125</v>
      </c>
      <c r="J6" s="2000"/>
      <c r="K6" s="2001"/>
      <c r="L6" s="1027" t="s">
        <v>98</v>
      </c>
      <c r="M6" s="1027" t="s">
        <v>166</v>
      </c>
      <c r="N6" s="807" t="s">
        <v>269</v>
      </c>
      <c r="O6" s="807" t="s">
        <v>127</v>
      </c>
      <c r="P6" s="2005"/>
      <c r="Q6" s="2005"/>
      <c r="R6" s="1020" t="s">
        <v>168</v>
      </c>
      <c r="S6" s="1021" t="s">
        <v>168</v>
      </c>
      <c r="T6" s="1022" t="s">
        <v>169</v>
      </c>
      <c r="U6" s="1022" t="s">
        <v>168</v>
      </c>
      <c r="V6" s="1022" t="s">
        <v>170</v>
      </c>
      <c r="W6" s="2003"/>
      <c r="X6" s="1019" t="s">
        <v>172</v>
      </c>
      <c r="Y6" s="1019" t="s">
        <v>173</v>
      </c>
      <c r="Z6" s="1019" t="s">
        <v>174</v>
      </c>
      <c r="AA6" s="1024" t="s">
        <v>270</v>
      </c>
      <c r="AB6" s="1021" t="s">
        <v>176</v>
      </c>
      <c r="AC6" s="1023" t="s">
        <v>134</v>
      </c>
      <c r="AD6" s="1021" t="s">
        <v>130</v>
      </c>
      <c r="AE6" s="1021" t="s">
        <v>178</v>
      </c>
      <c r="AF6" s="1021" t="s">
        <v>132</v>
      </c>
      <c r="AG6" s="1021" t="s">
        <v>179</v>
      </c>
      <c r="AH6" s="1024" t="s">
        <v>270</v>
      </c>
      <c r="AI6" s="1024">
        <v>0.16</v>
      </c>
      <c r="AJ6" s="1024">
        <v>0.36</v>
      </c>
      <c r="AK6" s="1024" t="s">
        <v>271</v>
      </c>
      <c r="AL6" s="1021" t="s">
        <v>134</v>
      </c>
      <c r="AM6" s="1021" t="s">
        <v>135</v>
      </c>
      <c r="AN6" s="1025" t="s">
        <v>126</v>
      </c>
    </row>
    <row r="7" spans="1:40" s="800" customFormat="1" ht="13.05" customHeight="1">
      <c r="A7" s="803">
        <f t="shared" ref="A7:A38" si="0">(TRUNC((((((IF(S7&gt;=2199,M$3*C7*0.007,M$3*C7*0.004)/ay*gün)))*dd)+artı)/aa))/bb</f>
        <v>0</v>
      </c>
      <c r="B7" s="802" t="s">
        <v>272</v>
      </c>
      <c r="C7" s="802">
        <v>9500</v>
      </c>
      <c r="D7" s="801">
        <f t="shared" ref="D7:D38" si="1">IF(B7="H",1500,0)</f>
        <v>0</v>
      </c>
      <c r="E7" s="801"/>
      <c r="F7" s="801"/>
      <c r="G7" s="801"/>
      <c r="H7" s="1013">
        <v>0</v>
      </c>
      <c r="I7" s="1038">
        <v>1</v>
      </c>
      <c r="J7" s="1315">
        <v>44197</v>
      </c>
      <c r="K7" s="1040">
        <v>0.16578599999999999</v>
      </c>
      <c r="L7" s="1041"/>
      <c r="M7" s="1042" t="s">
        <v>929</v>
      </c>
      <c r="N7" s="1043"/>
      <c r="O7" s="1043"/>
      <c r="P7" s="1044"/>
      <c r="Q7" s="1045"/>
      <c r="R7" s="1043"/>
      <c r="S7" s="1046"/>
      <c r="T7" s="1046"/>
      <c r="U7" s="1043"/>
      <c r="V7" s="1047"/>
      <c r="W7" s="1048">
        <f>IF(,0,ROUND(((R7*$K$7)),2))</f>
        <v>0</v>
      </c>
      <c r="X7" s="1048">
        <f>IF(,0,ROUND(((S7*$K$7)),2))</f>
        <v>0</v>
      </c>
      <c r="Y7" s="1048">
        <f>W7+X7</f>
        <v>0</v>
      </c>
      <c r="Z7" s="1048"/>
      <c r="AA7" s="839"/>
      <c r="AB7" s="1049">
        <f>(TRUNC(((((IF($G7=0,(K$7*C7*$V7/bb/ay*gün),((K$7*C7*$V7/bb)-(((K$7*C7*$V7/bb)/ay)*$G7)/4))))*cc)+artı)/aa))/bb</f>
        <v>0</v>
      </c>
      <c r="AC7" s="1048">
        <f t="shared" ref="AC7:AC38" si="2">W7+X7+AA7+AB7+Z7+Y7</f>
        <v>0</v>
      </c>
      <c r="AD7" s="1048"/>
      <c r="AE7" s="1048"/>
      <c r="AF7" s="1048"/>
      <c r="AG7" s="1048"/>
      <c r="AH7" s="1048"/>
      <c r="AI7" s="1048"/>
      <c r="AJ7" s="1048"/>
      <c r="AK7" s="1048">
        <f>Y7*2</f>
        <v>0</v>
      </c>
      <c r="AL7" s="1048">
        <f t="shared" ref="AL7:AL38" si="3">AE7+AF7+AG7+AI7+AK7+AH7</f>
        <v>0</v>
      </c>
      <c r="AM7" s="1048">
        <f t="shared" ref="AM7:AM38" si="4">AC7-AL7</f>
        <v>0</v>
      </c>
      <c r="AN7" s="1050">
        <f t="shared" ref="AN7:AN38" si="5">I7</f>
        <v>1</v>
      </c>
    </row>
    <row r="8" spans="1:40" s="800" customFormat="1" ht="13.05" customHeight="1">
      <c r="A8" s="803">
        <f t="shared" si="0"/>
        <v>0</v>
      </c>
      <c r="B8" s="802" t="s">
        <v>272</v>
      </c>
      <c r="C8" s="802">
        <v>9500</v>
      </c>
      <c r="D8" s="801">
        <f t="shared" si="1"/>
        <v>0</v>
      </c>
      <c r="E8" s="801"/>
      <c r="F8" s="801"/>
      <c r="G8" s="801"/>
      <c r="H8" s="1013">
        <v>0</v>
      </c>
      <c r="I8" s="1038">
        <v>2</v>
      </c>
      <c r="J8" s="1315">
        <v>44228</v>
      </c>
      <c r="K8" s="1040">
        <v>0.16578599999999999</v>
      </c>
      <c r="L8" s="1041"/>
      <c r="M8" s="1042" t="s">
        <v>929</v>
      </c>
      <c r="N8" s="1043"/>
      <c r="O8" s="1043"/>
      <c r="P8" s="1044"/>
      <c r="Q8" s="1045"/>
      <c r="R8" s="1043"/>
      <c r="S8" s="1046"/>
      <c r="T8" s="1046"/>
      <c r="U8" s="1043"/>
      <c r="V8" s="1047"/>
      <c r="W8" s="1048">
        <f>IF(,0,ROUND(((R8*$K$8)),2))</f>
        <v>0</v>
      </c>
      <c r="X8" s="1048">
        <f>IF(,0,ROUND(((S8*$K$8)),2))</f>
        <v>0</v>
      </c>
      <c r="Y8" s="1048"/>
      <c r="Z8" s="1048">
        <f t="shared" ref="Z8:Z26" si="6">IF(,0,ROUND(((X8+W8)*(20)/100),2))</f>
        <v>0</v>
      </c>
      <c r="AA8" s="839">
        <f t="shared" ref="AA8:AA26" si="7">W8+X8*12/100</f>
        <v>0</v>
      </c>
      <c r="AB8" s="1049">
        <f>(TRUNC(((((IF($G8=0,(K$8*C8*$V8/bb/ay*gün),((K$8*C8*$V8/bb)-(((K$8*C8*$V8/bb)/ay)*$G8)/4))))*cc)+artı)/aa))/bb</f>
        <v>0</v>
      </c>
      <c r="AC8" s="1048">
        <f t="shared" si="2"/>
        <v>0</v>
      </c>
      <c r="AD8" s="1048">
        <f t="shared" ref="AD8:AD26" si="8">(W8+X8+AA8-AI8)</f>
        <v>0</v>
      </c>
      <c r="AE8" s="1048">
        <f>IF(,0,ROUND(((AD8)*(15)/100),2))</f>
        <v>0</v>
      </c>
      <c r="AF8" s="1048">
        <f t="shared" ref="AF8:AF26" si="9">IF(,0,ROUND(((W8+X8+AA8+AB8)*(6.6)/1000),2))</f>
        <v>0</v>
      </c>
      <c r="AG8" s="1048">
        <f t="shared" ref="AG8:AG26" si="10">Z8</f>
        <v>0</v>
      </c>
      <c r="AH8" s="1048">
        <f t="shared" ref="AH8:AH26" si="11">AA8</f>
        <v>0</v>
      </c>
      <c r="AI8" s="1048">
        <f t="shared" ref="AI8:AI26" si="12">IF(,0,ROUND(((X8)*(16)/100),2))</f>
        <v>0</v>
      </c>
      <c r="AJ8" s="1048">
        <f t="shared" ref="AJ8:AJ26" si="13">AG8+AI8</f>
        <v>0</v>
      </c>
      <c r="AK8" s="1048"/>
      <c r="AL8" s="1048">
        <f t="shared" si="3"/>
        <v>0</v>
      </c>
      <c r="AM8" s="1048">
        <f t="shared" si="4"/>
        <v>0</v>
      </c>
      <c r="AN8" s="1050">
        <f t="shared" si="5"/>
        <v>2</v>
      </c>
    </row>
    <row r="9" spans="1:40" s="800" customFormat="1" ht="13.05" customHeight="1">
      <c r="A9" s="803">
        <f t="shared" si="0"/>
        <v>0</v>
      </c>
      <c r="B9" s="802" t="s">
        <v>272</v>
      </c>
      <c r="C9" s="802">
        <v>9500</v>
      </c>
      <c r="D9" s="801">
        <f t="shared" si="1"/>
        <v>0</v>
      </c>
      <c r="E9" s="801"/>
      <c r="F9" s="801"/>
      <c r="G9" s="801"/>
      <c r="H9" s="1013">
        <v>0</v>
      </c>
      <c r="I9" s="1038">
        <v>3</v>
      </c>
      <c r="J9" s="1315">
        <v>44256</v>
      </c>
      <c r="K9" s="1040">
        <v>0.16578599999999999</v>
      </c>
      <c r="L9" s="1041"/>
      <c r="M9" s="1042" t="s">
        <v>929</v>
      </c>
      <c r="N9" s="1043"/>
      <c r="O9" s="1043"/>
      <c r="P9" s="1044"/>
      <c r="Q9" s="1045"/>
      <c r="R9" s="1043"/>
      <c r="S9" s="1046"/>
      <c r="T9" s="1046"/>
      <c r="U9" s="1043"/>
      <c r="V9" s="1047"/>
      <c r="W9" s="1048">
        <f>IF(,0,ROUND(((R9*$K$9)),2))</f>
        <v>0</v>
      </c>
      <c r="X9" s="1048">
        <f>IF(,0,ROUND(((S9*$K$9)),2))</f>
        <v>0</v>
      </c>
      <c r="Y9" s="1048"/>
      <c r="Z9" s="1048">
        <f t="shared" si="6"/>
        <v>0</v>
      </c>
      <c r="AA9" s="839">
        <f t="shared" si="7"/>
        <v>0</v>
      </c>
      <c r="AB9" s="1049">
        <f>(TRUNC(((((IF($G9=0,(K$9*C9*$V9/bb/ay*gün),((K$9*C9*$V9/bb)-(((K$9*C9*$V9/bb)/ay)*$G9)/4))))*cc)+artı)/aa))/bb</f>
        <v>0</v>
      </c>
      <c r="AC9" s="1048">
        <f t="shared" si="2"/>
        <v>0</v>
      </c>
      <c r="AD9" s="1048">
        <f t="shared" si="8"/>
        <v>0</v>
      </c>
      <c r="AE9" s="1048">
        <f>IF(,0,ROUND(((AD9)*(15)/100),2))</f>
        <v>0</v>
      </c>
      <c r="AF9" s="1048">
        <f t="shared" si="9"/>
        <v>0</v>
      </c>
      <c r="AG9" s="1048">
        <f t="shared" si="10"/>
        <v>0</v>
      </c>
      <c r="AH9" s="1048">
        <f t="shared" si="11"/>
        <v>0</v>
      </c>
      <c r="AI9" s="1048">
        <f t="shared" si="12"/>
        <v>0</v>
      </c>
      <c r="AJ9" s="1048">
        <f t="shared" si="13"/>
        <v>0</v>
      </c>
      <c r="AK9" s="1048"/>
      <c r="AL9" s="1048">
        <f t="shared" si="3"/>
        <v>0</v>
      </c>
      <c r="AM9" s="1048">
        <f t="shared" si="4"/>
        <v>0</v>
      </c>
      <c r="AN9" s="1050">
        <f t="shared" si="5"/>
        <v>3</v>
      </c>
    </row>
    <row r="10" spans="1:40" s="800" customFormat="1" ht="13.05" customHeight="1">
      <c r="A10" s="803">
        <f t="shared" si="0"/>
        <v>0</v>
      </c>
      <c r="B10" s="802" t="s">
        <v>272</v>
      </c>
      <c r="C10" s="802">
        <v>9500</v>
      </c>
      <c r="D10" s="801">
        <f t="shared" si="1"/>
        <v>0</v>
      </c>
      <c r="E10" s="801"/>
      <c r="F10" s="801"/>
      <c r="G10" s="801"/>
      <c r="H10" s="1013">
        <v>0</v>
      </c>
      <c r="I10" s="1038">
        <v>4</v>
      </c>
      <c r="J10" s="1315">
        <v>44287</v>
      </c>
      <c r="K10" s="1040">
        <v>0.16578599999999999</v>
      </c>
      <c r="L10" s="1041"/>
      <c r="M10" s="1042" t="s">
        <v>929</v>
      </c>
      <c r="N10" s="1043"/>
      <c r="O10" s="1043"/>
      <c r="P10" s="1044"/>
      <c r="Q10" s="1045"/>
      <c r="R10" s="1043"/>
      <c r="S10" s="1046"/>
      <c r="T10" s="1046"/>
      <c r="U10" s="1043"/>
      <c r="V10" s="1047"/>
      <c r="W10" s="1048">
        <f>IF(,0,ROUND(((R10*$K$10)),2))</f>
        <v>0</v>
      </c>
      <c r="X10" s="1048">
        <f>IF(,0,ROUND(((S10*$K$10)),2))</f>
        <v>0</v>
      </c>
      <c r="Y10" s="1048"/>
      <c r="Z10" s="1048">
        <f t="shared" si="6"/>
        <v>0</v>
      </c>
      <c r="AA10" s="839">
        <f t="shared" si="7"/>
        <v>0</v>
      </c>
      <c r="AB10" s="1049">
        <f>(TRUNC(((((IF($G10=0,(K$10*C10*$V10/bb/ay*gün),((K$10*C10*$V10/bb)-(((K$10*C10*$V10/bb)/ay)*$G10)/4))))*cc)+artı)/aa))/bb</f>
        <v>0</v>
      </c>
      <c r="AC10" s="1048">
        <f t="shared" si="2"/>
        <v>0</v>
      </c>
      <c r="AD10" s="1048">
        <f t="shared" si="8"/>
        <v>0</v>
      </c>
      <c r="AE10" s="1048">
        <f>IF(,0,ROUND(((AD10)*(15)/100),2))</f>
        <v>0</v>
      </c>
      <c r="AF10" s="1048">
        <f t="shared" si="9"/>
        <v>0</v>
      </c>
      <c r="AG10" s="1048">
        <f t="shared" si="10"/>
        <v>0</v>
      </c>
      <c r="AH10" s="1048">
        <f t="shared" si="11"/>
        <v>0</v>
      </c>
      <c r="AI10" s="1048">
        <f t="shared" si="12"/>
        <v>0</v>
      </c>
      <c r="AJ10" s="1048">
        <f t="shared" si="13"/>
        <v>0</v>
      </c>
      <c r="AK10" s="1048"/>
      <c r="AL10" s="1048">
        <f t="shared" si="3"/>
        <v>0</v>
      </c>
      <c r="AM10" s="1048">
        <f t="shared" si="4"/>
        <v>0</v>
      </c>
      <c r="AN10" s="1050">
        <f t="shared" si="5"/>
        <v>4</v>
      </c>
    </row>
    <row r="11" spans="1:40" s="800" customFormat="1" ht="13.05" customHeight="1">
      <c r="A11" s="803">
        <f t="shared" si="0"/>
        <v>0</v>
      </c>
      <c r="B11" s="802" t="s">
        <v>272</v>
      </c>
      <c r="C11" s="802">
        <v>9500</v>
      </c>
      <c r="D11" s="801">
        <f t="shared" si="1"/>
        <v>0</v>
      </c>
      <c r="E11" s="801"/>
      <c r="F11" s="801"/>
      <c r="G11" s="801"/>
      <c r="H11" s="1013">
        <v>0</v>
      </c>
      <c r="I11" s="1038">
        <v>5</v>
      </c>
      <c r="J11" s="1315">
        <v>44317</v>
      </c>
      <c r="K11" s="1040">
        <v>0.16578599999999999</v>
      </c>
      <c r="L11" s="1041"/>
      <c r="M11" s="1042" t="s">
        <v>929</v>
      </c>
      <c r="N11" s="1043"/>
      <c r="O11" s="1043"/>
      <c r="P11" s="1044"/>
      <c r="Q11" s="1045"/>
      <c r="R11" s="1043"/>
      <c r="S11" s="1046"/>
      <c r="T11" s="1046"/>
      <c r="U11" s="1043"/>
      <c r="V11" s="1047"/>
      <c r="W11" s="1048">
        <f>IF(,0,ROUND(((R11*$K$11)),2))</f>
        <v>0</v>
      </c>
      <c r="X11" s="1048">
        <f>IF(,0,ROUND(((S11*$K$11)),2))</f>
        <v>0</v>
      </c>
      <c r="Y11" s="1048"/>
      <c r="Z11" s="1048">
        <f t="shared" si="6"/>
        <v>0</v>
      </c>
      <c r="AA11" s="839">
        <f t="shared" si="7"/>
        <v>0</v>
      </c>
      <c r="AB11" s="1049">
        <f>(TRUNC(((((IF($G11=0,(K$11*C11*$V11/bb/ay*gün),((K$11*C11*$V11/bb)-(((K$11*C11*$V11/bb)/ay)*$G11)/4))))*cc)+artı)/aa))/bb</f>
        <v>0</v>
      </c>
      <c r="AC11" s="1048">
        <f t="shared" si="2"/>
        <v>0</v>
      </c>
      <c r="AD11" s="1048">
        <f t="shared" si="8"/>
        <v>0</v>
      </c>
      <c r="AE11" s="1048">
        <f>IF(,0,ROUND(((AD11)*(15)/100),2))</f>
        <v>0</v>
      </c>
      <c r="AF11" s="1048">
        <f t="shared" si="9"/>
        <v>0</v>
      </c>
      <c r="AG11" s="1048">
        <f t="shared" si="10"/>
        <v>0</v>
      </c>
      <c r="AH11" s="1048">
        <f t="shared" si="11"/>
        <v>0</v>
      </c>
      <c r="AI11" s="1048">
        <f t="shared" si="12"/>
        <v>0</v>
      </c>
      <c r="AJ11" s="1048">
        <f t="shared" si="13"/>
        <v>0</v>
      </c>
      <c r="AK11" s="1048"/>
      <c r="AL11" s="1048">
        <f t="shared" si="3"/>
        <v>0</v>
      </c>
      <c r="AM11" s="1048">
        <f t="shared" si="4"/>
        <v>0</v>
      </c>
      <c r="AN11" s="1050">
        <f t="shared" si="5"/>
        <v>5</v>
      </c>
    </row>
    <row r="12" spans="1:40" s="800" customFormat="1" ht="13.05" customHeight="1">
      <c r="A12" s="803">
        <f t="shared" si="0"/>
        <v>0</v>
      </c>
      <c r="B12" s="802" t="s">
        <v>272</v>
      </c>
      <c r="C12" s="802">
        <v>9500</v>
      </c>
      <c r="D12" s="801">
        <f t="shared" si="1"/>
        <v>0</v>
      </c>
      <c r="E12" s="801"/>
      <c r="F12" s="801"/>
      <c r="G12" s="801"/>
      <c r="H12" s="1013">
        <v>0</v>
      </c>
      <c r="I12" s="1038">
        <v>6</v>
      </c>
      <c r="J12" s="1315">
        <v>44348</v>
      </c>
      <c r="K12" s="1040">
        <v>0.16578599999999999</v>
      </c>
      <c r="L12" s="1041"/>
      <c r="M12" s="1042" t="s">
        <v>929</v>
      </c>
      <c r="N12" s="1043"/>
      <c r="O12" s="1043"/>
      <c r="P12" s="1044"/>
      <c r="Q12" s="1045"/>
      <c r="R12" s="1043"/>
      <c r="S12" s="1046"/>
      <c r="T12" s="1046"/>
      <c r="U12" s="1043"/>
      <c r="V12" s="1047"/>
      <c r="W12" s="1048">
        <f>IF(,0,ROUND(((R12*$K$12)),2))</f>
        <v>0</v>
      </c>
      <c r="X12" s="1048">
        <f>IF(,0,ROUND(((S12*$K$12)),2))</f>
        <v>0</v>
      </c>
      <c r="Y12" s="1048"/>
      <c r="Z12" s="1048">
        <f t="shared" si="6"/>
        <v>0</v>
      </c>
      <c r="AA12" s="839">
        <f t="shared" si="7"/>
        <v>0</v>
      </c>
      <c r="AB12" s="1049">
        <f>(TRUNC(((((IF($G12=0,(K$12*C12*$V12/bb/ay*gün),((K$12*C12*$V12/bb)-(((K$12*C12*$V12/bb)/ay)*$G12)/4))))*cc)+artı)/aa))/bb</f>
        <v>0</v>
      </c>
      <c r="AC12" s="1048">
        <f t="shared" si="2"/>
        <v>0</v>
      </c>
      <c r="AD12" s="1048">
        <f t="shared" si="8"/>
        <v>0</v>
      </c>
      <c r="AE12" s="1048">
        <f>IF(,0,ROUND(((AD12)*(15)/100),2))</f>
        <v>0</v>
      </c>
      <c r="AF12" s="1048">
        <f t="shared" si="9"/>
        <v>0</v>
      </c>
      <c r="AG12" s="1048">
        <f t="shared" si="10"/>
        <v>0</v>
      </c>
      <c r="AH12" s="1048">
        <f t="shared" si="11"/>
        <v>0</v>
      </c>
      <c r="AI12" s="1048">
        <f t="shared" si="12"/>
        <v>0</v>
      </c>
      <c r="AJ12" s="1048">
        <f t="shared" si="13"/>
        <v>0</v>
      </c>
      <c r="AK12" s="1048"/>
      <c r="AL12" s="1048">
        <f t="shared" si="3"/>
        <v>0</v>
      </c>
      <c r="AM12" s="1048">
        <f t="shared" si="4"/>
        <v>0</v>
      </c>
      <c r="AN12" s="1050">
        <f t="shared" si="5"/>
        <v>6</v>
      </c>
    </row>
    <row r="13" spans="1:40" s="800" customFormat="1" ht="13.05" customHeight="1">
      <c r="A13" s="803">
        <f t="shared" si="0"/>
        <v>0</v>
      </c>
      <c r="B13" s="802" t="s">
        <v>272</v>
      </c>
      <c r="C13" s="802">
        <v>9500</v>
      </c>
      <c r="D13" s="801">
        <f t="shared" si="1"/>
        <v>0</v>
      </c>
      <c r="E13" s="801"/>
      <c r="F13" s="801"/>
      <c r="G13" s="801"/>
      <c r="H13" s="1013">
        <v>0</v>
      </c>
      <c r="I13" s="1038">
        <v>7</v>
      </c>
      <c r="J13" s="1315">
        <v>44378</v>
      </c>
      <c r="K13" s="1040">
        <v>0.17979700000000001</v>
      </c>
      <c r="L13" s="1039"/>
      <c r="M13" s="1042" t="s">
        <v>929</v>
      </c>
      <c r="N13" s="1043"/>
      <c r="O13" s="1043"/>
      <c r="P13" s="1044"/>
      <c r="Q13" s="1045"/>
      <c r="R13" s="1043"/>
      <c r="S13" s="1046"/>
      <c r="T13" s="1046"/>
      <c r="U13" s="1043"/>
      <c r="V13" s="1047"/>
      <c r="W13" s="1048">
        <f>IF(,0,ROUND(((R13*$K$13)),2))</f>
        <v>0</v>
      </c>
      <c r="X13" s="1048">
        <f>IF(,0,ROUND(((S13*$K$13)),2))</f>
        <v>0</v>
      </c>
      <c r="Y13" s="1048"/>
      <c r="Z13" s="1048">
        <f t="shared" si="6"/>
        <v>0</v>
      </c>
      <c r="AA13" s="839">
        <f t="shared" si="7"/>
        <v>0</v>
      </c>
      <c r="AB13" s="1049">
        <f>(TRUNC(((((IF($G13=0,(K$13*C13*$V13/bb/ay*gün),((K$13*C13*$V13/bb)-(((K$13*C13*$V13/bb)/ay)*$G13)/4))))*cc)+artı)/aa))/bb</f>
        <v>0</v>
      </c>
      <c r="AC13" s="1048">
        <f t="shared" si="2"/>
        <v>0</v>
      </c>
      <c r="AD13" s="1048">
        <f t="shared" si="8"/>
        <v>0</v>
      </c>
      <c r="AE13" s="1048">
        <f t="shared" ref="AE13:AE18" si="14">IF(,0,ROUND(((AD13)*(20)/100),2))</f>
        <v>0</v>
      </c>
      <c r="AF13" s="1048">
        <f t="shared" si="9"/>
        <v>0</v>
      </c>
      <c r="AG13" s="1048">
        <f t="shared" si="10"/>
        <v>0</v>
      </c>
      <c r="AH13" s="1048">
        <f t="shared" si="11"/>
        <v>0</v>
      </c>
      <c r="AI13" s="1048">
        <f t="shared" si="12"/>
        <v>0</v>
      </c>
      <c r="AJ13" s="1048">
        <f t="shared" si="13"/>
        <v>0</v>
      </c>
      <c r="AK13" s="1048"/>
      <c r="AL13" s="1048">
        <f t="shared" si="3"/>
        <v>0</v>
      </c>
      <c r="AM13" s="1048">
        <f t="shared" si="4"/>
        <v>0</v>
      </c>
      <c r="AN13" s="1050">
        <f t="shared" si="5"/>
        <v>7</v>
      </c>
    </row>
    <row r="14" spans="1:40" s="800" customFormat="1" ht="13.05" customHeight="1">
      <c r="A14" s="803">
        <f t="shared" si="0"/>
        <v>0</v>
      </c>
      <c r="B14" s="802" t="s">
        <v>272</v>
      </c>
      <c r="C14" s="802">
        <v>9500</v>
      </c>
      <c r="D14" s="801">
        <f t="shared" si="1"/>
        <v>0</v>
      </c>
      <c r="E14" s="801"/>
      <c r="F14" s="801"/>
      <c r="G14" s="801"/>
      <c r="H14" s="1013">
        <v>0</v>
      </c>
      <c r="I14" s="1038">
        <v>8</v>
      </c>
      <c r="J14" s="1315">
        <v>44409</v>
      </c>
      <c r="K14" s="1040">
        <v>0.17979700000000001</v>
      </c>
      <c r="L14" s="1041"/>
      <c r="M14" s="1042" t="s">
        <v>929</v>
      </c>
      <c r="N14" s="1043"/>
      <c r="O14" s="1043"/>
      <c r="P14" s="1044"/>
      <c r="Q14" s="1045"/>
      <c r="R14" s="1043"/>
      <c r="S14" s="1046"/>
      <c r="T14" s="1046"/>
      <c r="U14" s="1043"/>
      <c r="V14" s="1047"/>
      <c r="W14" s="1048">
        <f>IF(,0,ROUND(((R14*$K$14)),2))</f>
        <v>0</v>
      </c>
      <c r="X14" s="1048">
        <f>IF(,0,ROUND(((S14*$K$14)),2))</f>
        <v>0</v>
      </c>
      <c r="Y14" s="1048"/>
      <c r="Z14" s="1048">
        <f t="shared" si="6"/>
        <v>0</v>
      </c>
      <c r="AA14" s="839">
        <f t="shared" si="7"/>
        <v>0</v>
      </c>
      <c r="AB14" s="1049">
        <f>(TRUNC(((((IF($G14=0,(K$14*C14*$V14/bb/ay*gün),((K$14*C14*$V14/bb)-(((K$14*C14*$V14/bb)/ay)*$G14)/4))))*cc)+artı)/aa))/bb</f>
        <v>0</v>
      </c>
      <c r="AC14" s="1048">
        <f t="shared" si="2"/>
        <v>0</v>
      </c>
      <c r="AD14" s="1048">
        <f t="shared" si="8"/>
        <v>0</v>
      </c>
      <c r="AE14" s="1048">
        <f t="shared" si="14"/>
        <v>0</v>
      </c>
      <c r="AF14" s="1048">
        <f t="shared" si="9"/>
        <v>0</v>
      </c>
      <c r="AG14" s="1048">
        <f t="shared" si="10"/>
        <v>0</v>
      </c>
      <c r="AH14" s="1048">
        <f t="shared" si="11"/>
        <v>0</v>
      </c>
      <c r="AI14" s="1048">
        <f t="shared" si="12"/>
        <v>0</v>
      </c>
      <c r="AJ14" s="1048">
        <f t="shared" si="13"/>
        <v>0</v>
      </c>
      <c r="AK14" s="1048"/>
      <c r="AL14" s="1048">
        <f t="shared" si="3"/>
        <v>0</v>
      </c>
      <c r="AM14" s="1048">
        <f t="shared" si="4"/>
        <v>0</v>
      </c>
      <c r="AN14" s="1050">
        <f t="shared" si="5"/>
        <v>8</v>
      </c>
    </row>
    <row r="15" spans="1:40" s="800" customFormat="1" ht="13.05" customHeight="1">
      <c r="A15" s="803">
        <f t="shared" si="0"/>
        <v>0</v>
      </c>
      <c r="B15" s="802" t="s">
        <v>272</v>
      </c>
      <c r="C15" s="802">
        <v>9500</v>
      </c>
      <c r="D15" s="801">
        <f t="shared" si="1"/>
        <v>0</v>
      </c>
      <c r="E15" s="801"/>
      <c r="F15" s="801"/>
      <c r="G15" s="801"/>
      <c r="H15" s="1013">
        <v>0</v>
      </c>
      <c r="I15" s="1038">
        <v>9</v>
      </c>
      <c r="J15" s="1315">
        <v>44440</v>
      </c>
      <c r="K15" s="1040">
        <v>0.17979700000000001</v>
      </c>
      <c r="L15" s="1041"/>
      <c r="M15" s="1042" t="s">
        <v>929</v>
      </c>
      <c r="N15" s="1043"/>
      <c r="O15" s="1043"/>
      <c r="P15" s="1044"/>
      <c r="Q15" s="1045"/>
      <c r="R15" s="1043"/>
      <c r="S15" s="1046"/>
      <c r="T15" s="1046"/>
      <c r="U15" s="1043"/>
      <c r="V15" s="1047"/>
      <c r="W15" s="1048">
        <f>IF(,0,ROUND(((R15*$K$15)),2))</f>
        <v>0</v>
      </c>
      <c r="X15" s="1048">
        <f>IF(,0,ROUND(((S15*$K$15)),2))</f>
        <v>0</v>
      </c>
      <c r="Y15" s="1048"/>
      <c r="Z15" s="1048">
        <f t="shared" si="6"/>
        <v>0</v>
      </c>
      <c r="AA15" s="839">
        <f t="shared" si="7"/>
        <v>0</v>
      </c>
      <c r="AB15" s="1049">
        <f>(TRUNC(((((IF($G15=0,(K$15*C15*$V15/bb/ay*gün),((K$15*C15*$V15/bb)-(((K$15*C15*$V15/bb)/ay)*$G15)/4))))*cc)+artı)/aa))/bb</f>
        <v>0</v>
      </c>
      <c r="AC15" s="1048">
        <f t="shared" si="2"/>
        <v>0</v>
      </c>
      <c r="AD15" s="1048">
        <f t="shared" si="8"/>
        <v>0</v>
      </c>
      <c r="AE15" s="1048">
        <f t="shared" si="14"/>
        <v>0</v>
      </c>
      <c r="AF15" s="1048">
        <f t="shared" si="9"/>
        <v>0</v>
      </c>
      <c r="AG15" s="1048">
        <f t="shared" si="10"/>
        <v>0</v>
      </c>
      <c r="AH15" s="1048">
        <f t="shared" si="11"/>
        <v>0</v>
      </c>
      <c r="AI15" s="1048">
        <f t="shared" si="12"/>
        <v>0</v>
      </c>
      <c r="AJ15" s="1048">
        <f t="shared" si="13"/>
        <v>0</v>
      </c>
      <c r="AK15" s="1048"/>
      <c r="AL15" s="1048">
        <f t="shared" si="3"/>
        <v>0</v>
      </c>
      <c r="AM15" s="1048">
        <f t="shared" si="4"/>
        <v>0</v>
      </c>
      <c r="AN15" s="1050">
        <f t="shared" si="5"/>
        <v>9</v>
      </c>
    </row>
    <row r="16" spans="1:40" s="800" customFormat="1" ht="13.05" customHeight="1">
      <c r="A16" s="803">
        <f t="shared" si="0"/>
        <v>0</v>
      </c>
      <c r="B16" s="802" t="s">
        <v>272</v>
      </c>
      <c r="C16" s="802">
        <v>9500</v>
      </c>
      <c r="D16" s="801">
        <f t="shared" si="1"/>
        <v>0</v>
      </c>
      <c r="E16" s="801"/>
      <c r="F16" s="801"/>
      <c r="G16" s="801"/>
      <c r="H16" s="1013">
        <v>0</v>
      </c>
      <c r="I16" s="1038">
        <v>10</v>
      </c>
      <c r="J16" s="1315">
        <v>44470</v>
      </c>
      <c r="K16" s="1040">
        <v>0.17979700000000001</v>
      </c>
      <c r="L16" s="1041"/>
      <c r="M16" s="1042" t="s">
        <v>929</v>
      </c>
      <c r="N16" s="1043"/>
      <c r="O16" s="1043"/>
      <c r="P16" s="1044"/>
      <c r="Q16" s="1045"/>
      <c r="R16" s="1043"/>
      <c r="S16" s="1046"/>
      <c r="T16" s="1046"/>
      <c r="U16" s="1043"/>
      <c r="V16" s="1047"/>
      <c r="W16" s="1048">
        <f>IF(,0,ROUND(((R16*$K$16)),2))</f>
        <v>0</v>
      </c>
      <c r="X16" s="1048">
        <f>IF(,0,ROUND(((S16*$K$16)),2))</f>
        <v>0</v>
      </c>
      <c r="Y16" s="1048"/>
      <c r="Z16" s="1048">
        <f t="shared" si="6"/>
        <v>0</v>
      </c>
      <c r="AA16" s="839">
        <f t="shared" si="7"/>
        <v>0</v>
      </c>
      <c r="AB16" s="1049">
        <f>(TRUNC(((((IF($G16=0,(K$16*C16*$V16/bb/ay*gün),((K$16*C16*$V16/bb)-(((K$16*C16*$V16/bb)/ay)*$G16)/4))))*cc)+artı)/aa))/bb</f>
        <v>0</v>
      </c>
      <c r="AC16" s="1048">
        <f t="shared" si="2"/>
        <v>0</v>
      </c>
      <c r="AD16" s="1048">
        <f t="shared" si="8"/>
        <v>0</v>
      </c>
      <c r="AE16" s="1048">
        <f t="shared" si="14"/>
        <v>0</v>
      </c>
      <c r="AF16" s="1048">
        <f t="shared" si="9"/>
        <v>0</v>
      </c>
      <c r="AG16" s="1048">
        <f t="shared" si="10"/>
        <v>0</v>
      </c>
      <c r="AH16" s="1048">
        <f t="shared" si="11"/>
        <v>0</v>
      </c>
      <c r="AI16" s="1048">
        <f t="shared" si="12"/>
        <v>0</v>
      </c>
      <c r="AJ16" s="1048">
        <f t="shared" si="13"/>
        <v>0</v>
      </c>
      <c r="AK16" s="1048"/>
      <c r="AL16" s="1048">
        <f t="shared" si="3"/>
        <v>0</v>
      </c>
      <c r="AM16" s="1048">
        <f t="shared" si="4"/>
        <v>0</v>
      </c>
      <c r="AN16" s="1050">
        <f t="shared" si="5"/>
        <v>10</v>
      </c>
    </row>
    <row r="17" spans="1:40" s="800" customFormat="1" ht="13.05" customHeight="1">
      <c r="A17" s="803">
        <f t="shared" si="0"/>
        <v>0</v>
      </c>
      <c r="B17" s="802" t="s">
        <v>272</v>
      </c>
      <c r="C17" s="802">
        <v>9500</v>
      </c>
      <c r="D17" s="801">
        <f t="shared" si="1"/>
        <v>0</v>
      </c>
      <c r="E17" s="801"/>
      <c r="F17" s="801"/>
      <c r="G17" s="801"/>
      <c r="H17" s="1013">
        <v>0</v>
      </c>
      <c r="I17" s="1038">
        <v>11</v>
      </c>
      <c r="J17" s="1315">
        <v>44501</v>
      </c>
      <c r="K17" s="1040">
        <v>0.17979700000000001</v>
      </c>
      <c r="L17" s="1041"/>
      <c r="M17" s="1042" t="s">
        <v>929</v>
      </c>
      <c r="N17" s="1043"/>
      <c r="O17" s="1043"/>
      <c r="P17" s="1044"/>
      <c r="Q17" s="1045"/>
      <c r="R17" s="1043"/>
      <c r="S17" s="1046"/>
      <c r="T17" s="1046"/>
      <c r="U17" s="1043"/>
      <c r="V17" s="1047"/>
      <c r="W17" s="1048">
        <f>IF(,0,ROUND(((R17*$K$17)),2))</f>
        <v>0</v>
      </c>
      <c r="X17" s="1048">
        <f>IF(,0,ROUND(((S17*$K$17)),2))</f>
        <v>0</v>
      </c>
      <c r="Y17" s="1048"/>
      <c r="Z17" s="1048">
        <f t="shared" si="6"/>
        <v>0</v>
      </c>
      <c r="AA17" s="839">
        <f t="shared" si="7"/>
        <v>0</v>
      </c>
      <c r="AB17" s="1049">
        <f>(TRUNC(((((IF($G17=0,(K$17*C17*$V17/bb/ay*gün),((K$17*C17*$V17/bb)-(((K$17*C17*$V17/bb)/ay)*$G17)/4))))*cc)+artı)/aa))/bb</f>
        <v>0</v>
      </c>
      <c r="AC17" s="1048">
        <f t="shared" si="2"/>
        <v>0</v>
      </c>
      <c r="AD17" s="1048">
        <f t="shared" si="8"/>
        <v>0</v>
      </c>
      <c r="AE17" s="1048">
        <f t="shared" si="14"/>
        <v>0</v>
      </c>
      <c r="AF17" s="1048">
        <f t="shared" si="9"/>
        <v>0</v>
      </c>
      <c r="AG17" s="1048">
        <f t="shared" si="10"/>
        <v>0</v>
      </c>
      <c r="AH17" s="1048">
        <f t="shared" si="11"/>
        <v>0</v>
      </c>
      <c r="AI17" s="1048">
        <f t="shared" si="12"/>
        <v>0</v>
      </c>
      <c r="AJ17" s="1048">
        <f t="shared" si="13"/>
        <v>0</v>
      </c>
      <c r="AK17" s="1048"/>
      <c r="AL17" s="1048">
        <f t="shared" si="3"/>
        <v>0</v>
      </c>
      <c r="AM17" s="1048">
        <f t="shared" si="4"/>
        <v>0</v>
      </c>
      <c r="AN17" s="1050">
        <f t="shared" si="5"/>
        <v>11</v>
      </c>
    </row>
    <row r="18" spans="1:40" s="800" customFormat="1" ht="13.05" customHeight="1">
      <c r="A18" s="803">
        <f t="shared" si="0"/>
        <v>0</v>
      </c>
      <c r="B18" s="802" t="s">
        <v>272</v>
      </c>
      <c r="C18" s="802">
        <v>9500</v>
      </c>
      <c r="D18" s="801">
        <f t="shared" si="1"/>
        <v>0</v>
      </c>
      <c r="E18" s="801"/>
      <c r="F18" s="801"/>
      <c r="G18" s="801"/>
      <c r="H18" s="1013">
        <v>0</v>
      </c>
      <c r="I18" s="1038">
        <v>12</v>
      </c>
      <c r="J18" s="1315">
        <v>44531</v>
      </c>
      <c r="K18" s="1040">
        <v>0.17979700000000001</v>
      </c>
      <c r="L18" s="1041"/>
      <c r="M18" s="1042" t="s">
        <v>929</v>
      </c>
      <c r="N18" s="1043"/>
      <c r="O18" s="1043"/>
      <c r="P18" s="1044"/>
      <c r="Q18" s="1045"/>
      <c r="R18" s="1043"/>
      <c r="S18" s="1046"/>
      <c r="T18" s="1046"/>
      <c r="U18" s="1043"/>
      <c r="V18" s="1047"/>
      <c r="W18" s="1048">
        <f>IF(,0,ROUND(((R18*$K$18)),2))</f>
        <v>0</v>
      </c>
      <c r="X18" s="1048">
        <f>IF(,0,ROUND(((S18*$K$18)),2))</f>
        <v>0</v>
      </c>
      <c r="Y18" s="1048"/>
      <c r="Z18" s="1048">
        <f t="shared" si="6"/>
        <v>0</v>
      </c>
      <c r="AA18" s="839">
        <f t="shared" si="7"/>
        <v>0</v>
      </c>
      <c r="AB18" s="1049">
        <f>(TRUNC(((((IF($G18=0,(K$7*C18*$V18/bb/ay*gün),((K$7*C18*$V18/bb)-(((K$7*C18*$V18/bb)/ay)*$G18)/4))))*cc)+artı)/aa))/bb</f>
        <v>0</v>
      </c>
      <c r="AC18" s="1048">
        <f t="shared" si="2"/>
        <v>0</v>
      </c>
      <c r="AD18" s="1048">
        <f t="shared" si="8"/>
        <v>0</v>
      </c>
      <c r="AE18" s="1048">
        <f t="shared" si="14"/>
        <v>0</v>
      </c>
      <c r="AF18" s="1048">
        <f t="shared" si="9"/>
        <v>0</v>
      </c>
      <c r="AG18" s="1048">
        <f t="shared" si="10"/>
        <v>0</v>
      </c>
      <c r="AH18" s="1048">
        <f t="shared" si="11"/>
        <v>0</v>
      </c>
      <c r="AI18" s="1048">
        <f t="shared" si="12"/>
        <v>0</v>
      </c>
      <c r="AJ18" s="1048">
        <f t="shared" si="13"/>
        <v>0</v>
      </c>
      <c r="AK18" s="1048"/>
      <c r="AL18" s="1048">
        <f t="shared" si="3"/>
        <v>0</v>
      </c>
      <c r="AM18" s="1048">
        <f t="shared" si="4"/>
        <v>0</v>
      </c>
      <c r="AN18" s="1050">
        <f t="shared" si="5"/>
        <v>12</v>
      </c>
    </row>
    <row r="19" spans="1:40" s="800" customFormat="1" ht="13.05" customHeight="1">
      <c r="A19" s="803">
        <f t="shared" si="0"/>
        <v>0</v>
      </c>
      <c r="B19" s="802" t="s">
        <v>272</v>
      </c>
      <c r="C19" s="802">
        <v>9500</v>
      </c>
      <c r="D19" s="801">
        <f t="shared" si="1"/>
        <v>0</v>
      </c>
      <c r="E19" s="801"/>
      <c r="F19" s="801"/>
      <c r="G19" s="801"/>
      <c r="H19" s="1013">
        <v>0</v>
      </c>
      <c r="I19" s="1038">
        <v>13</v>
      </c>
      <c r="J19" s="1315">
        <v>44562</v>
      </c>
      <c r="K19" s="1040">
        <v>0.23544499999999999</v>
      </c>
      <c r="L19" s="1041"/>
      <c r="M19" s="1042" t="s">
        <v>929</v>
      </c>
      <c r="N19" s="1043"/>
      <c r="O19" s="1043"/>
      <c r="P19" s="1044"/>
      <c r="Q19" s="1045"/>
      <c r="R19" s="1043"/>
      <c r="S19" s="1046"/>
      <c r="T19" s="1046"/>
      <c r="U19" s="1043"/>
      <c r="V19" s="1047"/>
      <c r="W19" s="1048">
        <f>IF(,0,ROUND(((R19*$K$19)),2))</f>
        <v>0</v>
      </c>
      <c r="X19" s="1048">
        <f>IF(,0,ROUND(((S19*$K$19)),2))</f>
        <v>0</v>
      </c>
      <c r="Y19" s="1048"/>
      <c r="Z19" s="1048">
        <f t="shared" si="6"/>
        <v>0</v>
      </c>
      <c r="AA19" s="839">
        <f t="shared" si="7"/>
        <v>0</v>
      </c>
      <c r="AB19" s="1049">
        <f>(TRUNC(((((IF($G19=0,(K$19*C19*$V19/bb/ay*gün),((K$19*C19*$V19/bb)-(((K$19*C19*$V19/bb)/ay)*$G19)/4))))*cc)+artı)/aa))/bb</f>
        <v>0</v>
      </c>
      <c r="AC19" s="1048">
        <f t="shared" si="2"/>
        <v>0</v>
      </c>
      <c r="AD19" s="1048">
        <f t="shared" si="8"/>
        <v>0</v>
      </c>
      <c r="AE19" s="1048">
        <f t="shared" ref="AE19:AE24" si="15">IF(,0,ROUND(((AD19)*(15)/100),2))</f>
        <v>0</v>
      </c>
      <c r="AF19" s="1048">
        <f t="shared" si="9"/>
        <v>0</v>
      </c>
      <c r="AG19" s="1048">
        <f t="shared" si="10"/>
        <v>0</v>
      </c>
      <c r="AH19" s="1048">
        <f t="shared" si="11"/>
        <v>0</v>
      </c>
      <c r="AI19" s="1048">
        <f t="shared" si="12"/>
        <v>0</v>
      </c>
      <c r="AJ19" s="1048">
        <f t="shared" si="13"/>
        <v>0</v>
      </c>
      <c r="AK19" s="1048"/>
      <c r="AL19" s="1048">
        <f t="shared" si="3"/>
        <v>0</v>
      </c>
      <c r="AM19" s="1048">
        <f t="shared" si="4"/>
        <v>0</v>
      </c>
      <c r="AN19" s="1050">
        <f t="shared" si="5"/>
        <v>13</v>
      </c>
    </row>
    <row r="20" spans="1:40" s="800" customFormat="1" ht="13.05" customHeight="1">
      <c r="A20" s="803">
        <f t="shared" si="0"/>
        <v>0</v>
      </c>
      <c r="B20" s="802" t="s">
        <v>272</v>
      </c>
      <c r="C20" s="802">
        <v>9500</v>
      </c>
      <c r="D20" s="801">
        <f t="shared" si="1"/>
        <v>0</v>
      </c>
      <c r="E20" s="801"/>
      <c r="F20" s="801"/>
      <c r="G20" s="801"/>
      <c r="H20" s="1013">
        <v>0</v>
      </c>
      <c r="I20" s="1038">
        <v>14</v>
      </c>
      <c r="J20" s="1315">
        <v>44593</v>
      </c>
      <c r="K20" s="1040">
        <v>0.23544499999999999</v>
      </c>
      <c r="L20" s="1041"/>
      <c r="M20" s="1042" t="s">
        <v>929</v>
      </c>
      <c r="N20" s="1043"/>
      <c r="O20" s="1043"/>
      <c r="P20" s="1044"/>
      <c r="Q20" s="1045"/>
      <c r="R20" s="1043"/>
      <c r="S20" s="1046"/>
      <c r="T20" s="1046"/>
      <c r="U20" s="1043"/>
      <c r="V20" s="1047"/>
      <c r="W20" s="1048">
        <f>IF(,0,ROUND(((R20*$K$20)),2))</f>
        <v>0</v>
      </c>
      <c r="X20" s="1048">
        <f>IF(,0,ROUND(((S20*$K$20)),2))</f>
        <v>0</v>
      </c>
      <c r="Y20" s="1048"/>
      <c r="Z20" s="1048">
        <f t="shared" si="6"/>
        <v>0</v>
      </c>
      <c r="AA20" s="839">
        <f t="shared" si="7"/>
        <v>0</v>
      </c>
      <c r="AB20" s="1049">
        <f>(TRUNC(((((IF($G20=0,(K$20*C20*$V20/bb/ay*gün),((K$20*C20*$V20/bb)-(((K$20*C20*$V20/bb)/ay)*$G20)/4))))*cc)+artı)/aa))/bb</f>
        <v>0</v>
      </c>
      <c r="AC20" s="1048">
        <f t="shared" si="2"/>
        <v>0</v>
      </c>
      <c r="AD20" s="1048">
        <f t="shared" si="8"/>
        <v>0</v>
      </c>
      <c r="AE20" s="1048">
        <f t="shared" si="15"/>
        <v>0</v>
      </c>
      <c r="AF20" s="1048">
        <f t="shared" si="9"/>
        <v>0</v>
      </c>
      <c r="AG20" s="1048">
        <f t="shared" si="10"/>
        <v>0</v>
      </c>
      <c r="AH20" s="1048">
        <f t="shared" si="11"/>
        <v>0</v>
      </c>
      <c r="AI20" s="1048">
        <f t="shared" si="12"/>
        <v>0</v>
      </c>
      <c r="AJ20" s="1048">
        <f t="shared" si="13"/>
        <v>0</v>
      </c>
      <c r="AK20" s="1048"/>
      <c r="AL20" s="1048">
        <f t="shared" si="3"/>
        <v>0</v>
      </c>
      <c r="AM20" s="1048">
        <f t="shared" si="4"/>
        <v>0</v>
      </c>
      <c r="AN20" s="1050">
        <f t="shared" si="5"/>
        <v>14</v>
      </c>
    </row>
    <row r="21" spans="1:40" s="800" customFormat="1" ht="13.05" customHeight="1">
      <c r="A21" s="803">
        <f t="shared" si="0"/>
        <v>0</v>
      </c>
      <c r="B21" s="802" t="s">
        <v>272</v>
      </c>
      <c r="C21" s="802">
        <v>9500</v>
      </c>
      <c r="D21" s="801">
        <f t="shared" si="1"/>
        <v>0</v>
      </c>
      <c r="E21" s="801"/>
      <c r="F21" s="801"/>
      <c r="G21" s="801"/>
      <c r="H21" s="1013">
        <v>0</v>
      </c>
      <c r="I21" s="1038">
        <v>15</v>
      </c>
      <c r="J21" s="1315">
        <v>44621</v>
      </c>
      <c r="K21" s="1040">
        <v>0.23544499999999999</v>
      </c>
      <c r="L21" s="1041"/>
      <c r="M21" s="1042" t="s">
        <v>929</v>
      </c>
      <c r="N21" s="1043"/>
      <c r="O21" s="1043"/>
      <c r="P21" s="1044"/>
      <c r="Q21" s="1045"/>
      <c r="R21" s="1043"/>
      <c r="S21" s="1046"/>
      <c r="T21" s="1046"/>
      <c r="U21" s="1043"/>
      <c r="V21" s="1047"/>
      <c r="W21" s="1048">
        <f>IF(,0,ROUND(((R21*$K$21)),2))</f>
        <v>0</v>
      </c>
      <c r="X21" s="1048">
        <f>IF(,0,ROUND(((S21*$K$21)),2))</f>
        <v>0</v>
      </c>
      <c r="Y21" s="1048"/>
      <c r="Z21" s="1048">
        <f t="shared" si="6"/>
        <v>0</v>
      </c>
      <c r="AA21" s="839">
        <f t="shared" si="7"/>
        <v>0</v>
      </c>
      <c r="AB21" s="1049">
        <f>(TRUNC(((((IF($G21=0,(K$21*C21*$V21/bb/ay*gün),((K$21*C21*$V21/bb)-(((K$21*C21*$V21/bb)/ay)*$G21)/4))))*cc)+artı)/aa))/bb</f>
        <v>0</v>
      </c>
      <c r="AC21" s="1048">
        <f t="shared" si="2"/>
        <v>0</v>
      </c>
      <c r="AD21" s="1048">
        <f t="shared" si="8"/>
        <v>0</v>
      </c>
      <c r="AE21" s="1048">
        <f t="shared" si="15"/>
        <v>0</v>
      </c>
      <c r="AF21" s="1048">
        <f t="shared" si="9"/>
        <v>0</v>
      </c>
      <c r="AG21" s="1048">
        <f t="shared" si="10"/>
        <v>0</v>
      </c>
      <c r="AH21" s="1048">
        <f t="shared" si="11"/>
        <v>0</v>
      </c>
      <c r="AI21" s="1048">
        <f t="shared" si="12"/>
        <v>0</v>
      </c>
      <c r="AJ21" s="1048">
        <f t="shared" si="13"/>
        <v>0</v>
      </c>
      <c r="AK21" s="1048"/>
      <c r="AL21" s="1048">
        <f t="shared" si="3"/>
        <v>0</v>
      </c>
      <c r="AM21" s="1048">
        <f t="shared" si="4"/>
        <v>0</v>
      </c>
      <c r="AN21" s="1050">
        <f t="shared" si="5"/>
        <v>15</v>
      </c>
    </row>
    <row r="22" spans="1:40" s="800" customFormat="1" ht="13.05" customHeight="1">
      <c r="A22" s="803">
        <f t="shared" si="0"/>
        <v>0</v>
      </c>
      <c r="B22" s="802" t="s">
        <v>272</v>
      </c>
      <c r="C22" s="802">
        <v>9500</v>
      </c>
      <c r="D22" s="801">
        <f t="shared" si="1"/>
        <v>0</v>
      </c>
      <c r="E22" s="801"/>
      <c r="F22" s="801"/>
      <c r="G22" s="801"/>
      <c r="H22" s="1013">
        <v>0</v>
      </c>
      <c r="I22" s="1038">
        <v>16</v>
      </c>
      <c r="J22" s="1315">
        <v>44652</v>
      </c>
      <c r="K22" s="1040">
        <v>0.23544499999999999</v>
      </c>
      <c r="L22" s="1041"/>
      <c r="M22" s="1042" t="s">
        <v>929</v>
      </c>
      <c r="N22" s="1043"/>
      <c r="O22" s="1043"/>
      <c r="P22" s="1044"/>
      <c r="Q22" s="1045"/>
      <c r="R22" s="1043"/>
      <c r="S22" s="1046"/>
      <c r="T22" s="1046"/>
      <c r="U22" s="1043"/>
      <c r="V22" s="1047"/>
      <c r="W22" s="1048">
        <f>IF(,0,ROUND(((R22*$K$22)),2))</f>
        <v>0</v>
      </c>
      <c r="X22" s="1048">
        <f>IF(,0,ROUND(((S22*$K$22)),2))</f>
        <v>0</v>
      </c>
      <c r="Y22" s="1048"/>
      <c r="Z22" s="1048">
        <f t="shared" si="6"/>
        <v>0</v>
      </c>
      <c r="AA22" s="839">
        <f t="shared" si="7"/>
        <v>0</v>
      </c>
      <c r="AB22" s="1049">
        <f>(TRUNC(((((IF($G22=0,(K$22*C22*$V22/bb/ay*gün),((K$22*C22*$V22/bb)-(((K$22*C22*$V22/bb)/ay)*$G22)/4))))*cc)+artı)/aa))/bb</f>
        <v>0</v>
      </c>
      <c r="AC22" s="1048">
        <f t="shared" si="2"/>
        <v>0</v>
      </c>
      <c r="AD22" s="1048">
        <f t="shared" si="8"/>
        <v>0</v>
      </c>
      <c r="AE22" s="1048">
        <f t="shared" si="15"/>
        <v>0</v>
      </c>
      <c r="AF22" s="1048">
        <f t="shared" si="9"/>
        <v>0</v>
      </c>
      <c r="AG22" s="1048">
        <f t="shared" si="10"/>
        <v>0</v>
      </c>
      <c r="AH22" s="1048">
        <f t="shared" si="11"/>
        <v>0</v>
      </c>
      <c r="AI22" s="1048">
        <f t="shared" si="12"/>
        <v>0</v>
      </c>
      <c r="AJ22" s="1048">
        <f t="shared" si="13"/>
        <v>0</v>
      </c>
      <c r="AK22" s="1048"/>
      <c r="AL22" s="1048">
        <f t="shared" si="3"/>
        <v>0</v>
      </c>
      <c r="AM22" s="1048">
        <f t="shared" si="4"/>
        <v>0</v>
      </c>
      <c r="AN22" s="1050">
        <f t="shared" si="5"/>
        <v>16</v>
      </c>
    </row>
    <row r="23" spans="1:40" s="800" customFormat="1" ht="13.05" customHeight="1">
      <c r="A23" s="803">
        <f t="shared" si="0"/>
        <v>0</v>
      </c>
      <c r="B23" s="802" t="s">
        <v>272</v>
      </c>
      <c r="C23" s="802">
        <v>9500</v>
      </c>
      <c r="D23" s="801">
        <f t="shared" si="1"/>
        <v>0</v>
      </c>
      <c r="E23" s="801"/>
      <c r="F23" s="801"/>
      <c r="G23" s="801"/>
      <c r="H23" s="1013">
        <v>0</v>
      </c>
      <c r="I23" s="1038">
        <v>17</v>
      </c>
      <c r="J23" s="1315">
        <v>44682</v>
      </c>
      <c r="K23" s="1040">
        <v>0.23544499999999999</v>
      </c>
      <c r="L23" s="1041"/>
      <c r="M23" s="1042" t="s">
        <v>929</v>
      </c>
      <c r="N23" s="1043"/>
      <c r="O23" s="1043"/>
      <c r="P23" s="1044"/>
      <c r="Q23" s="1045"/>
      <c r="R23" s="1043"/>
      <c r="S23" s="1046"/>
      <c r="T23" s="1046"/>
      <c r="U23" s="1043"/>
      <c r="V23" s="1047"/>
      <c r="W23" s="1048">
        <f>IF(,0,ROUND(((R23*$K$23)),2))</f>
        <v>0</v>
      </c>
      <c r="X23" s="1048">
        <f>IF(,0,ROUND(((S23*$K$23)),2))</f>
        <v>0</v>
      </c>
      <c r="Y23" s="1048"/>
      <c r="Z23" s="1048">
        <f t="shared" si="6"/>
        <v>0</v>
      </c>
      <c r="AA23" s="839">
        <f t="shared" si="7"/>
        <v>0</v>
      </c>
      <c r="AB23" s="1049">
        <f>(TRUNC(((((IF($G23=0,(K$23*C23*$V23/bb/ay*gün),((K$23*C23*$V23/bb)-(((K$23*C23*$V23/bb)/ay)*$G23)/4))))*cc)+artı)/aa))/bb</f>
        <v>0</v>
      </c>
      <c r="AC23" s="1048">
        <f t="shared" si="2"/>
        <v>0</v>
      </c>
      <c r="AD23" s="1048">
        <f t="shared" si="8"/>
        <v>0</v>
      </c>
      <c r="AE23" s="1048">
        <f t="shared" si="15"/>
        <v>0</v>
      </c>
      <c r="AF23" s="1048">
        <f t="shared" si="9"/>
        <v>0</v>
      </c>
      <c r="AG23" s="1048">
        <f t="shared" si="10"/>
        <v>0</v>
      </c>
      <c r="AH23" s="1048">
        <f t="shared" si="11"/>
        <v>0</v>
      </c>
      <c r="AI23" s="1048">
        <f t="shared" si="12"/>
        <v>0</v>
      </c>
      <c r="AJ23" s="1048">
        <f t="shared" si="13"/>
        <v>0</v>
      </c>
      <c r="AK23" s="1048"/>
      <c r="AL23" s="1048">
        <f t="shared" si="3"/>
        <v>0</v>
      </c>
      <c r="AM23" s="1048">
        <f t="shared" si="4"/>
        <v>0</v>
      </c>
      <c r="AN23" s="1050">
        <f t="shared" si="5"/>
        <v>17</v>
      </c>
    </row>
    <row r="24" spans="1:40" s="800" customFormat="1" ht="13.05" customHeight="1">
      <c r="A24" s="803">
        <f t="shared" si="0"/>
        <v>0</v>
      </c>
      <c r="B24" s="802" t="s">
        <v>272</v>
      </c>
      <c r="C24" s="802">
        <v>9500</v>
      </c>
      <c r="D24" s="801">
        <f t="shared" si="1"/>
        <v>0</v>
      </c>
      <c r="E24" s="801"/>
      <c r="F24" s="801"/>
      <c r="G24" s="801"/>
      <c r="H24" s="1013">
        <v>0</v>
      </c>
      <c r="I24" s="1038">
        <v>18</v>
      </c>
      <c r="J24" s="1315">
        <v>44713</v>
      </c>
      <c r="K24" s="1040">
        <v>0.23544499999999999</v>
      </c>
      <c r="L24" s="1041"/>
      <c r="M24" s="1042" t="s">
        <v>929</v>
      </c>
      <c r="N24" s="1043"/>
      <c r="O24" s="1043"/>
      <c r="P24" s="1044"/>
      <c r="Q24" s="1045"/>
      <c r="R24" s="1043"/>
      <c r="S24" s="1046"/>
      <c r="T24" s="1046"/>
      <c r="U24" s="1043"/>
      <c r="V24" s="1047"/>
      <c r="W24" s="1048">
        <f>IF(,0,ROUND(((R24*$K$24)),2))</f>
        <v>0</v>
      </c>
      <c r="X24" s="1048">
        <f>IF(,0,ROUND(((S24*$K$24)),2))</f>
        <v>0</v>
      </c>
      <c r="Y24" s="1048"/>
      <c r="Z24" s="1048">
        <f t="shared" si="6"/>
        <v>0</v>
      </c>
      <c r="AA24" s="839">
        <f t="shared" si="7"/>
        <v>0</v>
      </c>
      <c r="AB24" s="1049">
        <f>(TRUNC(((((IF($G24=0,(K$24*C24*$V24/bb/ay*gün),((K$24*C24*$V24/bb)-(((K$24*C24*$V24/bb)/ay)*$G24)/4))))*cc)+artı)/aa))/bb</f>
        <v>0</v>
      </c>
      <c r="AC24" s="1048">
        <f t="shared" si="2"/>
        <v>0</v>
      </c>
      <c r="AD24" s="1048">
        <f t="shared" si="8"/>
        <v>0</v>
      </c>
      <c r="AE24" s="1048">
        <f t="shared" si="15"/>
        <v>0</v>
      </c>
      <c r="AF24" s="1048">
        <f t="shared" si="9"/>
        <v>0</v>
      </c>
      <c r="AG24" s="1048">
        <f t="shared" si="10"/>
        <v>0</v>
      </c>
      <c r="AH24" s="1048">
        <f t="shared" si="11"/>
        <v>0</v>
      </c>
      <c r="AI24" s="1048">
        <f t="shared" si="12"/>
        <v>0</v>
      </c>
      <c r="AJ24" s="1048">
        <f t="shared" si="13"/>
        <v>0</v>
      </c>
      <c r="AK24" s="1048"/>
      <c r="AL24" s="1048">
        <f t="shared" si="3"/>
        <v>0</v>
      </c>
      <c r="AM24" s="1048">
        <f t="shared" si="4"/>
        <v>0</v>
      </c>
      <c r="AN24" s="1050">
        <f t="shared" si="5"/>
        <v>18</v>
      </c>
    </row>
    <row r="25" spans="1:40" s="800" customFormat="1" ht="13.05" customHeight="1">
      <c r="A25" s="803">
        <f t="shared" si="0"/>
        <v>0</v>
      </c>
      <c r="B25" s="802" t="s">
        <v>272</v>
      </c>
      <c r="C25" s="802">
        <v>9500</v>
      </c>
      <c r="D25" s="801">
        <f t="shared" si="1"/>
        <v>0</v>
      </c>
      <c r="E25" s="801"/>
      <c r="F25" s="801"/>
      <c r="G25" s="801"/>
      <c r="H25" s="1013">
        <v>0</v>
      </c>
      <c r="I25" s="1038">
        <v>19</v>
      </c>
      <c r="J25" s="1315">
        <v>44743</v>
      </c>
      <c r="K25" s="1040">
        <v>0.33360299999999998</v>
      </c>
      <c r="L25" s="1041"/>
      <c r="M25" s="1042" t="s">
        <v>929</v>
      </c>
      <c r="N25" s="1043"/>
      <c r="O25" s="1043"/>
      <c r="P25" s="1044"/>
      <c r="Q25" s="1045"/>
      <c r="R25" s="1043"/>
      <c r="S25" s="1046"/>
      <c r="T25" s="1046"/>
      <c r="U25" s="1043"/>
      <c r="V25" s="1047"/>
      <c r="W25" s="1048">
        <f>IF(,0,ROUND(((R25*$K$25)),2))</f>
        <v>0</v>
      </c>
      <c r="X25" s="1048">
        <f>IF(,0,ROUND(((S25*$K$25)),2))</f>
        <v>0</v>
      </c>
      <c r="Y25" s="1048"/>
      <c r="Z25" s="1048">
        <f t="shared" si="6"/>
        <v>0</v>
      </c>
      <c r="AA25" s="839">
        <f t="shared" si="7"/>
        <v>0</v>
      </c>
      <c r="AB25" s="1049">
        <f>(TRUNC(((((IF($G25=0,(K$25*C25*$V25/bb/ay*gün),((K$25*C25*$V25/bb)-(((K$25*C25*$V25/bb)/ay)*$G25)/4))))*cc)+artı)/aa))/bb</f>
        <v>0</v>
      </c>
      <c r="AC25" s="1048">
        <f t="shared" si="2"/>
        <v>0</v>
      </c>
      <c r="AD25" s="1048">
        <f t="shared" si="8"/>
        <v>0</v>
      </c>
      <c r="AE25" s="1048">
        <f>IF(,0,ROUND(((AD25)*(20)/100),2))</f>
        <v>0</v>
      </c>
      <c r="AF25" s="1048">
        <f t="shared" si="9"/>
        <v>0</v>
      </c>
      <c r="AG25" s="1048">
        <f t="shared" si="10"/>
        <v>0</v>
      </c>
      <c r="AH25" s="1048">
        <f t="shared" si="11"/>
        <v>0</v>
      </c>
      <c r="AI25" s="1048">
        <f t="shared" si="12"/>
        <v>0</v>
      </c>
      <c r="AJ25" s="1048">
        <f t="shared" si="13"/>
        <v>0</v>
      </c>
      <c r="AK25" s="1048"/>
      <c r="AL25" s="1048">
        <f t="shared" si="3"/>
        <v>0</v>
      </c>
      <c r="AM25" s="1048">
        <f t="shared" si="4"/>
        <v>0</v>
      </c>
      <c r="AN25" s="1050">
        <f t="shared" si="5"/>
        <v>19</v>
      </c>
    </row>
    <row r="26" spans="1:40" s="800" customFormat="1" ht="13.05" customHeight="1">
      <c r="A26" s="803">
        <f t="shared" si="0"/>
        <v>0</v>
      </c>
      <c r="B26" s="802" t="s">
        <v>272</v>
      </c>
      <c r="C26" s="802">
        <v>9500</v>
      </c>
      <c r="D26" s="801">
        <f t="shared" si="1"/>
        <v>0</v>
      </c>
      <c r="E26" s="801"/>
      <c r="F26" s="801"/>
      <c r="G26" s="801"/>
      <c r="H26" s="1013">
        <v>0</v>
      </c>
      <c r="I26" s="1038">
        <v>20</v>
      </c>
      <c r="J26" s="1315">
        <v>44774</v>
      </c>
      <c r="K26" s="1040">
        <v>0.33360299999999998</v>
      </c>
      <c r="L26" s="1041"/>
      <c r="M26" s="1042" t="s">
        <v>929</v>
      </c>
      <c r="N26" s="1043"/>
      <c r="O26" s="1043"/>
      <c r="P26" s="1044"/>
      <c r="Q26" s="1045"/>
      <c r="R26" s="1043"/>
      <c r="S26" s="1046"/>
      <c r="T26" s="1046"/>
      <c r="U26" s="1043"/>
      <c r="V26" s="1047"/>
      <c r="W26" s="1048">
        <f>IF(,0,ROUND(((R26*$K$26)),2))</f>
        <v>0</v>
      </c>
      <c r="X26" s="1048">
        <f>IF(,0,ROUND(((S26*$K$26)),2))</f>
        <v>0</v>
      </c>
      <c r="Y26" s="1048"/>
      <c r="Z26" s="1048">
        <f t="shared" si="6"/>
        <v>0</v>
      </c>
      <c r="AA26" s="839">
        <f t="shared" si="7"/>
        <v>0</v>
      </c>
      <c r="AB26" s="1049">
        <f>(TRUNC(((((IF($G26=0,(K$26*C26*$V26/bb/ay*gün),((K$26*C26*$V26/bb)-(((K$26*C26*$V26/bb)/ay)*$G26)/4))))*cc)+artı)/aa))/bb</f>
        <v>0</v>
      </c>
      <c r="AC26" s="1048">
        <f t="shared" si="2"/>
        <v>0</v>
      </c>
      <c r="AD26" s="1048">
        <f t="shared" si="8"/>
        <v>0</v>
      </c>
      <c r="AE26" s="1048">
        <f>IF(,0,ROUND(((AD26)*(20)/100),2))</f>
        <v>0</v>
      </c>
      <c r="AF26" s="1048">
        <f t="shared" si="9"/>
        <v>0</v>
      </c>
      <c r="AG26" s="1048">
        <f t="shared" si="10"/>
        <v>0</v>
      </c>
      <c r="AH26" s="1048">
        <f t="shared" si="11"/>
        <v>0</v>
      </c>
      <c r="AI26" s="1048">
        <f t="shared" si="12"/>
        <v>0</v>
      </c>
      <c r="AJ26" s="1048">
        <f t="shared" si="13"/>
        <v>0</v>
      </c>
      <c r="AK26" s="1048"/>
      <c r="AL26" s="1048">
        <f t="shared" si="3"/>
        <v>0</v>
      </c>
      <c r="AM26" s="1048">
        <f t="shared" si="4"/>
        <v>0</v>
      </c>
      <c r="AN26" s="1050">
        <f t="shared" si="5"/>
        <v>20</v>
      </c>
    </row>
    <row r="27" spans="1:40" s="800" customFormat="1" ht="13.05" customHeight="1">
      <c r="A27" s="803">
        <f t="shared" si="0"/>
        <v>0</v>
      </c>
      <c r="B27" s="802" t="s">
        <v>272</v>
      </c>
      <c r="C27" s="802">
        <v>9500</v>
      </c>
      <c r="D27" s="801">
        <f t="shared" si="1"/>
        <v>0</v>
      </c>
      <c r="E27" s="801"/>
      <c r="F27" s="801"/>
      <c r="G27" s="801"/>
      <c r="H27" s="1013">
        <v>0</v>
      </c>
      <c r="I27" s="1038">
        <v>21</v>
      </c>
      <c r="J27" s="1315">
        <v>44805</v>
      </c>
      <c r="K27" s="1040">
        <v>0.33360299999999998</v>
      </c>
      <c r="L27" s="1041"/>
      <c r="M27" s="1042" t="s">
        <v>929</v>
      </c>
      <c r="N27" s="1043"/>
      <c r="O27" s="1043"/>
      <c r="P27" s="1044"/>
      <c r="Q27" s="1045"/>
      <c r="R27" s="1043"/>
      <c r="S27" s="1046"/>
      <c r="T27" s="1046"/>
      <c r="U27" s="1043"/>
      <c r="V27" s="1047"/>
      <c r="W27" s="1048">
        <f>IF(,0,ROUND(((R27*$K$27)),2))</f>
        <v>0</v>
      </c>
      <c r="X27" s="1048">
        <f>IF(,0,ROUND(((S27*$K$27)),2))</f>
        <v>0</v>
      </c>
      <c r="Y27" s="1048">
        <f>W27+X27</f>
        <v>0</v>
      </c>
      <c r="Z27" s="1048"/>
      <c r="AA27" s="839"/>
      <c r="AB27" s="1049">
        <f>(TRUNC(((((IF($G27=0,(K$27*C27*$V27/bb/ay*gün),((K$27*C27*$V27/bb)-(((K$27*C27*$V27/bb)/ay)*$G27)/4))))*cc)+artı)/aa))/bb</f>
        <v>0</v>
      </c>
      <c r="AC27" s="1048">
        <f t="shared" si="2"/>
        <v>0</v>
      </c>
      <c r="AD27" s="1048"/>
      <c r="AE27" s="1048"/>
      <c r="AF27" s="1048"/>
      <c r="AG27" s="1048"/>
      <c r="AH27" s="1048"/>
      <c r="AI27" s="1048"/>
      <c r="AJ27" s="1048"/>
      <c r="AK27" s="1048">
        <f>Y27*2</f>
        <v>0</v>
      </c>
      <c r="AL27" s="1048">
        <f t="shared" si="3"/>
        <v>0</v>
      </c>
      <c r="AM27" s="1048">
        <f t="shared" si="4"/>
        <v>0</v>
      </c>
      <c r="AN27" s="1050">
        <f t="shared" si="5"/>
        <v>21</v>
      </c>
    </row>
    <row r="28" spans="1:40" s="800" customFormat="1" ht="13.05" customHeight="1">
      <c r="A28" s="803">
        <f t="shared" si="0"/>
        <v>0</v>
      </c>
      <c r="B28" s="802" t="s">
        <v>272</v>
      </c>
      <c r="C28" s="802">
        <v>9500</v>
      </c>
      <c r="D28" s="801">
        <f t="shared" si="1"/>
        <v>0</v>
      </c>
      <c r="E28" s="801"/>
      <c r="F28" s="801"/>
      <c r="G28" s="801"/>
      <c r="H28" s="1013">
        <v>0</v>
      </c>
      <c r="I28" s="1038">
        <v>22</v>
      </c>
      <c r="J28" s="1315">
        <v>44835</v>
      </c>
      <c r="K28" s="1040">
        <v>0.33360299999999998</v>
      </c>
      <c r="L28" s="1041"/>
      <c r="M28" s="1042" t="s">
        <v>929</v>
      </c>
      <c r="N28" s="1043"/>
      <c r="O28" s="1043"/>
      <c r="P28" s="1044"/>
      <c r="Q28" s="1045"/>
      <c r="R28" s="1043"/>
      <c r="S28" s="1046"/>
      <c r="T28" s="1046"/>
      <c r="U28" s="1043"/>
      <c r="V28" s="1047"/>
      <c r="W28" s="1048">
        <f>IF(,0,ROUND(((R28*$K$28)),2))</f>
        <v>0</v>
      </c>
      <c r="X28" s="1048">
        <f>IF(,0,ROUND(((S28*$K$28)),2))</f>
        <v>0</v>
      </c>
      <c r="Y28" s="1048"/>
      <c r="Z28" s="1048">
        <f t="shared" ref="Z28:Z38" si="16">IF(,0,ROUND(((X28+W28)*(20)/100),2))</f>
        <v>0</v>
      </c>
      <c r="AA28" s="839">
        <f t="shared" ref="AA28:AA38" si="17">W28+X28*12/100</f>
        <v>0</v>
      </c>
      <c r="AB28" s="1049">
        <f>(TRUNC(((((IF($G28=0,(K$28*C28*$V28/bb/ay*gün),((K$28*C28*$V28/bb)-(((K$28*C28*$V28/bb)/ay)*$G28)/4))))*cc)+artı)/aa))/bb</f>
        <v>0</v>
      </c>
      <c r="AC28" s="1048">
        <f t="shared" si="2"/>
        <v>0</v>
      </c>
      <c r="AD28" s="1048">
        <f t="shared" ref="AD28:AD38" si="18">(W28+X28+AA28-AI28)</f>
        <v>0</v>
      </c>
      <c r="AE28" s="1048">
        <f>IF(,0,ROUND(((AD28)*(20)/100),2))</f>
        <v>0</v>
      </c>
      <c r="AF28" s="1048">
        <f t="shared" ref="AF28:AF38" si="19">IF(,0,ROUND(((W28+X28+AA28+AB28)*(6.6)/1000),2))</f>
        <v>0</v>
      </c>
      <c r="AG28" s="1048">
        <f t="shared" ref="AG28:AG38" si="20">Z28</f>
        <v>0</v>
      </c>
      <c r="AH28" s="1048">
        <f t="shared" ref="AH28:AH38" si="21">AA28</f>
        <v>0</v>
      </c>
      <c r="AI28" s="1048">
        <f t="shared" ref="AI28:AI38" si="22">IF(,0,ROUND(((X28)*(16)/100),2))</f>
        <v>0</v>
      </c>
      <c r="AJ28" s="1048">
        <f t="shared" ref="AJ28:AJ38" si="23">AG28+AI28</f>
        <v>0</v>
      </c>
      <c r="AK28" s="1048"/>
      <c r="AL28" s="1048">
        <f t="shared" si="3"/>
        <v>0</v>
      </c>
      <c r="AM28" s="1048">
        <f t="shared" si="4"/>
        <v>0</v>
      </c>
      <c r="AN28" s="1050">
        <f t="shared" si="5"/>
        <v>22</v>
      </c>
    </row>
    <row r="29" spans="1:40" s="800" customFormat="1" ht="13.05" customHeight="1">
      <c r="A29" s="803">
        <f t="shared" si="0"/>
        <v>0</v>
      </c>
      <c r="B29" s="802" t="s">
        <v>272</v>
      </c>
      <c r="C29" s="802">
        <v>9500</v>
      </c>
      <c r="D29" s="801">
        <f t="shared" si="1"/>
        <v>0</v>
      </c>
      <c r="E29" s="801"/>
      <c r="F29" s="801"/>
      <c r="G29" s="801"/>
      <c r="H29" s="1013">
        <v>0</v>
      </c>
      <c r="I29" s="1038">
        <v>23</v>
      </c>
      <c r="J29" s="1315">
        <v>44866</v>
      </c>
      <c r="K29" s="1040">
        <v>0.33360299999999998</v>
      </c>
      <c r="L29" s="1041"/>
      <c r="M29" s="1042" t="s">
        <v>929</v>
      </c>
      <c r="N29" s="1043"/>
      <c r="O29" s="1043"/>
      <c r="P29" s="1044"/>
      <c r="Q29" s="1045"/>
      <c r="R29" s="1043"/>
      <c r="S29" s="1046"/>
      <c r="T29" s="1046"/>
      <c r="U29" s="1043"/>
      <c r="V29" s="1047"/>
      <c r="W29" s="1048">
        <f>IF(,0,ROUND(((R29*$K$29)),2))</f>
        <v>0</v>
      </c>
      <c r="X29" s="1048">
        <f>IF(,0,ROUND(((S29*$K$29)),2))</f>
        <v>0</v>
      </c>
      <c r="Y29" s="1048"/>
      <c r="Z29" s="1048">
        <f t="shared" si="16"/>
        <v>0</v>
      </c>
      <c r="AA29" s="839">
        <f t="shared" si="17"/>
        <v>0</v>
      </c>
      <c r="AB29" s="1049">
        <f>(TRUNC(((((IF($G29=0,(K$29*C29*$V29/bb/ay*gün),((K$29*C29*$V29/bb)-(((K$29*C29*$V29/bb)/ay)*$G29)/4))))*cc)+artı)/aa))/bb</f>
        <v>0</v>
      </c>
      <c r="AC29" s="1048">
        <f t="shared" si="2"/>
        <v>0</v>
      </c>
      <c r="AD29" s="1048">
        <f t="shared" si="18"/>
        <v>0</v>
      </c>
      <c r="AE29" s="1048">
        <f>IF(,0,ROUND(((AD29)*(20)/100),2))</f>
        <v>0</v>
      </c>
      <c r="AF29" s="1048">
        <f t="shared" si="19"/>
        <v>0</v>
      </c>
      <c r="AG29" s="1048">
        <f t="shared" si="20"/>
        <v>0</v>
      </c>
      <c r="AH29" s="1048">
        <f t="shared" si="21"/>
        <v>0</v>
      </c>
      <c r="AI29" s="1048">
        <f t="shared" si="22"/>
        <v>0</v>
      </c>
      <c r="AJ29" s="1048">
        <f t="shared" si="23"/>
        <v>0</v>
      </c>
      <c r="AK29" s="1048"/>
      <c r="AL29" s="1048">
        <f t="shared" si="3"/>
        <v>0</v>
      </c>
      <c r="AM29" s="1048">
        <f t="shared" si="4"/>
        <v>0</v>
      </c>
      <c r="AN29" s="1050">
        <f t="shared" si="5"/>
        <v>23</v>
      </c>
    </row>
    <row r="30" spans="1:40" s="800" customFormat="1" ht="13.05" customHeight="1">
      <c r="A30" s="803">
        <f t="shared" si="0"/>
        <v>0</v>
      </c>
      <c r="B30" s="802" t="s">
        <v>272</v>
      </c>
      <c r="C30" s="802">
        <v>9500</v>
      </c>
      <c r="D30" s="801">
        <f t="shared" si="1"/>
        <v>0</v>
      </c>
      <c r="E30" s="801"/>
      <c r="F30" s="801"/>
      <c r="G30" s="801"/>
      <c r="H30" s="1013">
        <v>0</v>
      </c>
      <c r="I30" s="1038">
        <v>24</v>
      </c>
      <c r="J30" s="1315">
        <v>44896</v>
      </c>
      <c r="K30" s="1040">
        <v>0.33360299999999998</v>
      </c>
      <c r="L30" s="1041"/>
      <c r="M30" s="1042" t="s">
        <v>929</v>
      </c>
      <c r="N30" s="1043"/>
      <c r="O30" s="1043"/>
      <c r="P30" s="1044"/>
      <c r="Q30" s="1045"/>
      <c r="R30" s="1043"/>
      <c r="S30" s="1046"/>
      <c r="T30" s="1046"/>
      <c r="U30" s="1043"/>
      <c r="V30" s="1047"/>
      <c r="W30" s="1048">
        <f>IF(,0,ROUND(((R30*$K$30)),2))</f>
        <v>0</v>
      </c>
      <c r="X30" s="1048">
        <f>IF(,0,ROUND(((S30*$K$30)),2))</f>
        <v>0</v>
      </c>
      <c r="Y30" s="1048"/>
      <c r="Z30" s="1048">
        <f t="shared" si="16"/>
        <v>0</v>
      </c>
      <c r="AA30" s="839">
        <f t="shared" si="17"/>
        <v>0</v>
      </c>
      <c r="AB30" s="1049">
        <f>(TRUNC(((((IF($G30=0,(K$30*C30*$V30/bb/ay*gün),((K$30*C30*$V30/bb)-(((K$30*C30*$V30/bb)/ay)*$G30)/4))))*cc)+artı)/aa))/bb</f>
        <v>0</v>
      </c>
      <c r="AC30" s="1048">
        <f t="shared" si="2"/>
        <v>0</v>
      </c>
      <c r="AD30" s="1048">
        <f t="shared" si="18"/>
        <v>0</v>
      </c>
      <c r="AE30" s="1048">
        <f>IF(,0,ROUND(((AD30)*(20)/100),2))</f>
        <v>0</v>
      </c>
      <c r="AF30" s="1048">
        <f t="shared" si="19"/>
        <v>0</v>
      </c>
      <c r="AG30" s="1048">
        <f t="shared" si="20"/>
        <v>0</v>
      </c>
      <c r="AH30" s="1048">
        <f t="shared" si="21"/>
        <v>0</v>
      </c>
      <c r="AI30" s="1048">
        <f t="shared" si="22"/>
        <v>0</v>
      </c>
      <c r="AJ30" s="1048">
        <f t="shared" si="23"/>
        <v>0</v>
      </c>
      <c r="AK30" s="1048"/>
      <c r="AL30" s="1048">
        <f t="shared" si="3"/>
        <v>0</v>
      </c>
      <c r="AM30" s="1048">
        <f t="shared" si="4"/>
        <v>0</v>
      </c>
      <c r="AN30" s="1050">
        <f t="shared" si="5"/>
        <v>24</v>
      </c>
    </row>
    <row r="31" spans="1:40" s="800" customFormat="1" ht="13.05" customHeight="1">
      <c r="A31" s="803">
        <f t="shared" si="0"/>
        <v>0</v>
      </c>
      <c r="B31" s="802" t="s">
        <v>272</v>
      </c>
      <c r="C31" s="802">
        <v>9500</v>
      </c>
      <c r="D31" s="801">
        <f t="shared" si="1"/>
        <v>0</v>
      </c>
      <c r="E31" s="801"/>
      <c r="F31" s="801"/>
      <c r="G31" s="801"/>
      <c r="H31" s="1013">
        <v>0</v>
      </c>
      <c r="I31" s="1038">
        <v>25</v>
      </c>
      <c r="J31" s="1315">
        <v>44927</v>
      </c>
      <c r="K31" s="1051">
        <v>0.43368400000000001</v>
      </c>
      <c r="L31" s="1041"/>
      <c r="M31" s="1042" t="s">
        <v>929</v>
      </c>
      <c r="N31" s="1043"/>
      <c r="O31" s="1043"/>
      <c r="P31" s="1044"/>
      <c r="Q31" s="1045"/>
      <c r="R31" s="1043"/>
      <c r="S31" s="1046"/>
      <c r="T31" s="1046"/>
      <c r="U31" s="1043"/>
      <c r="V31" s="1047"/>
      <c r="W31" s="1048">
        <f>IF(,0,ROUND(((R31*$K$31)),2))</f>
        <v>0</v>
      </c>
      <c r="X31" s="1048">
        <f>IF(,0,ROUND(((S31*$K$31)),2))</f>
        <v>0</v>
      </c>
      <c r="Y31" s="1048"/>
      <c r="Z31" s="1048">
        <f t="shared" si="16"/>
        <v>0</v>
      </c>
      <c r="AA31" s="839">
        <f t="shared" si="17"/>
        <v>0</v>
      </c>
      <c r="AB31" s="1049">
        <f>(TRUNC(((((IF($G31=0,(K$31*C31*$V31/bb/ay*gün),((K$31*C31*$V31/bb)-(((K$31*C31*$V31/bb)/ay)*$G31)/4))))*cc)+artı)/aa))/bb</f>
        <v>0</v>
      </c>
      <c r="AC31" s="1048">
        <f t="shared" si="2"/>
        <v>0</v>
      </c>
      <c r="AD31" s="1048">
        <f t="shared" si="18"/>
        <v>0</v>
      </c>
      <c r="AE31" s="1048">
        <f t="shared" ref="AE31:AE36" si="24">IF(,0,ROUND(((AD31)*(15)/100),2))</f>
        <v>0</v>
      </c>
      <c r="AF31" s="1048">
        <f t="shared" si="19"/>
        <v>0</v>
      </c>
      <c r="AG31" s="1048">
        <f t="shared" si="20"/>
        <v>0</v>
      </c>
      <c r="AH31" s="1048">
        <f t="shared" si="21"/>
        <v>0</v>
      </c>
      <c r="AI31" s="1048">
        <f t="shared" si="22"/>
        <v>0</v>
      </c>
      <c r="AJ31" s="1048">
        <f t="shared" si="23"/>
        <v>0</v>
      </c>
      <c r="AK31" s="1048"/>
      <c r="AL31" s="1048">
        <f t="shared" si="3"/>
        <v>0</v>
      </c>
      <c r="AM31" s="1048">
        <f t="shared" si="4"/>
        <v>0</v>
      </c>
      <c r="AN31" s="1050">
        <f t="shared" si="5"/>
        <v>25</v>
      </c>
    </row>
    <row r="32" spans="1:40" s="800" customFormat="1" ht="13.05" customHeight="1">
      <c r="A32" s="803">
        <f t="shared" si="0"/>
        <v>0</v>
      </c>
      <c r="B32" s="802" t="s">
        <v>272</v>
      </c>
      <c r="C32" s="802">
        <v>9500</v>
      </c>
      <c r="D32" s="801">
        <f t="shared" si="1"/>
        <v>0</v>
      </c>
      <c r="E32" s="801"/>
      <c r="F32" s="801"/>
      <c r="G32" s="801"/>
      <c r="H32" s="1013">
        <v>0</v>
      </c>
      <c r="I32" s="1038">
        <v>26</v>
      </c>
      <c r="J32" s="1315">
        <v>44958</v>
      </c>
      <c r="K32" s="1052">
        <v>0.43368400000000001</v>
      </c>
      <c r="L32" s="1041"/>
      <c r="M32" s="1042" t="s">
        <v>929</v>
      </c>
      <c r="N32" s="1043"/>
      <c r="O32" s="1043"/>
      <c r="P32" s="1044"/>
      <c r="Q32" s="1045"/>
      <c r="R32" s="1043"/>
      <c r="S32" s="1046"/>
      <c r="T32" s="1046"/>
      <c r="U32" s="1043"/>
      <c r="V32" s="1047"/>
      <c r="W32" s="1048">
        <f>IF(,0,ROUND(((R32*$K$32)),2))</f>
        <v>0</v>
      </c>
      <c r="X32" s="1048">
        <f>IF(,0,ROUND(((S32*$K$32)),2))</f>
        <v>0</v>
      </c>
      <c r="Y32" s="1048"/>
      <c r="Z32" s="1048">
        <f t="shared" si="16"/>
        <v>0</v>
      </c>
      <c r="AA32" s="839">
        <f t="shared" si="17"/>
        <v>0</v>
      </c>
      <c r="AB32" s="1049">
        <f>(TRUNC(((((IF($G32=0,(K$32*C32*$V32/bb/ay*gün),((K$32*C32*$V32/bb)-(((K$32*C32*$V32/bb)/ay)*$G32)/4))))*cc)+artı)/aa))/bb</f>
        <v>0</v>
      </c>
      <c r="AC32" s="1048">
        <f t="shared" si="2"/>
        <v>0</v>
      </c>
      <c r="AD32" s="1048">
        <f t="shared" si="18"/>
        <v>0</v>
      </c>
      <c r="AE32" s="1048">
        <f t="shared" si="24"/>
        <v>0</v>
      </c>
      <c r="AF32" s="1048">
        <f t="shared" si="19"/>
        <v>0</v>
      </c>
      <c r="AG32" s="1048">
        <f t="shared" si="20"/>
        <v>0</v>
      </c>
      <c r="AH32" s="1048">
        <f t="shared" si="21"/>
        <v>0</v>
      </c>
      <c r="AI32" s="1048">
        <f t="shared" si="22"/>
        <v>0</v>
      </c>
      <c r="AJ32" s="1048">
        <f t="shared" si="23"/>
        <v>0</v>
      </c>
      <c r="AK32" s="1048"/>
      <c r="AL32" s="1048">
        <f t="shared" si="3"/>
        <v>0</v>
      </c>
      <c r="AM32" s="1048">
        <f t="shared" si="4"/>
        <v>0</v>
      </c>
      <c r="AN32" s="1050">
        <f t="shared" si="5"/>
        <v>26</v>
      </c>
    </row>
    <row r="33" spans="1:40" s="800" customFormat="1" ht="13.05" customHeight="1">
      <c r="A33" s="803">
        <f t="shared" si="0"/>
        <v>0</v>
      </c>
      <c r="B33" s="802" t="s">
        <v>272</v>
      </c>
      <c r="C33" s="802">
        <v>9500</v>
      </c>
      <c r="D33" s="801">
        <f t="shared" si="1"/>
        <v>0</v>
      </c>
      <c r="E33" s="801"/>
      <c r="F33" s="801"/>
      <c r="G33" s="801"/>
      <c r="H33" s="1013">
        <v>0</v>
      </c>
      <c r="I33" s="1038">
        <v>27</v>
      </c>
      <c r="J33" s="1315">
        <v>44986</v>
      </c>
      <c r="K33" s="1052">
        <v>0.43368400000000001</v>
      </c>
      <c r="L33" s="1041"/>
      <c r="M33" s="1042" t="s">
        <v>929</v>
      </c>
      <c r="N33" s="1043"/>
      <c r="O33" s="1043"/>
      <c r="P33" s="1044"/>
      <c r="Q33" s="1045"/>
      <c r="R33" s="1043"/>
      <c r="S33" s="1046"/>
      <c r="T33" s="1046"/>
      <c r="U33" s="1043"/>
      <c r="V33" s="1047"/>
      <c r="W33" s="1048">
        <f>IF(,0,ROUND(((R33*$K$33)),2))</f>
        <v>0</v>
      </c>
      <c r="X33" s="1048">
        <f>IF(,0,ROUND(((S33*$K$33)),2))</f>
        <v>0</v>
      </c>
      <c r="Y33" s="1048"/>
      <c r="Z33" s="1048">
        <f t="shared" si="16"/>
        <v>0</v>
      </c>
      <c r="AA33" s="839">
        <f t="shared" si="17"/>
        <v>0</v>
      </c>
      <c r="AB33" s="1049">
        <f>(TRUNC(((((IF($G33=0,(K$33*C33*$V33/bb/ay*gün),((K$33*C33*$V33/bb)-(((K$33*C33*$V33/bb)/ay)*$G33)/4))))*cc)+artı)/aa))/bb</f>
        <v>0</v>
      </c>
      <c r="AC33" s="1048">
        <f t="shared" si="2"/>
        <v>0</v>
      </c>
      <c r="AD33" s="1048">
        <f t="shared" si="18"/>
        <v>0</v>
      </c>
      <c r="AE33" s="1048">
        <f t="shared" si="24"/>
        <v>0</v>
      </c>
      <c r="AF33" s="1048">
        <f t="shared" si="19"/>
        <v>0</v>
      </c>
      <c r="AG33" s="1048">
        <f t="shared" si="20"/>
        <v>0</v>
      </c>
      <c r="AH33" s="1048">
        <f t="shared" si="21"/>
        <v>0</v>
      </c>
      <c r="AI33" s="1048">
        <f t="shared" si="22"/>
        <v>0</v>
      </c>
      <c r="AJ33" s="1048">
        <f t="shared" si="23"/>
        <v>0</v>
      </c>
      <c r="AK33" s="1048"/>
      <c r="AL33" s="1048">
        <f t="shared" si="3"/>
        <v>0</v>
      </c>
      <c r="AM33" s="1048">
        <f t="shared" si="4"/>
        <v>0</v>
      </c>
      <c r="AN33" s="1050">
        <f t="shared" si="5"/>
        <v>27</v>
      </c>
    </row>
    <row r="34" spans="1:40" s="800" customFormat="1" ht="13.05" customHeight="1">
      <c r="A34" s="803">
        <f t="shared" si="0"/>
        <v>0</v>
      </c>
      <c r="B34" s="802" t="s">
        <v>272</v>
      </c>
      <c r="C34" s="802">
        <v>9500</v>
      </c>
      <c r="D34" s="801">
        <f t="shared" si="1"/>
        <v>0</v>
      </c>
      <c r="E34" s="801"/>
      <c r="F34" s="801"/>
      <c r="G34" s="801"/>
      <c r="H34" s="1013">
        <v>0</v>
      </c>
      <c r="I34" s="1038">
        <v>28</v>
      </c>
      <c r="J34" s="1315">
        <v>45017</v>
      </c>
      <c r="K34" s="1052">
        <v>0.43368400000000001</v>
      </c>
      <c r="L34" s="1041"/>
      <c r="M34" s="1042" t="s">
        <v>929</v>
      </c>
      <c r="N34" s="1043"/>
      <c r="O34" s="1043"/>
      <c r="P34" s="1044"/>
      <c r="Q34" s="1045"/>
      <c r="R34" s="1043"/>
      <c r="S34" s="1046"/>
      <c r="T34" s="1046"/>
      <c r="U34" s="1043"/>
      <c r="V34" s="1047"/>
      <c r="W34" s="1048">
        <f>IF(,0,ROUND(((R34*$K$34)),2))</f>
        <v>0</v>
      </c>
      <c r="X34" s="1048">
        <f>IF(,0,ROUND(((S34*$K$34)),2))</f>
        <v>0</v>
      </c>
      <c r="Y34" s="1048"/>
      <c r="Z34" s="1048">
        <f t="shared" si="16"/>
        <v>0</v>
      </c>
      <c r="AA34" s="839">
        <f t="shared" si="17"/>
        <v>0</v>
      </c>
      <c r="AB34" s="1049">
        <f>(TRUNC(((((IF($G34=0,(K$34*C34*$V34/bb/ay*gün),((K$34*C34*$V34/bb)-(((K$34*C34*$V34/bb)/ay)*$G34)/4))))*cc)+artı)/aa))/bb</f>
        <v>0</v>
      </c>
      <c r="AC34" s="1048">
        <f t="shared" si="2"/>
        <v>0</v>
      </c>
      <c r="AD34" s="1048">
        <f t="shared" si="18"/>
        <v>0</v>
      </c>
      <c r="AE34" s="1048">
        <f t="shared" si="24"/>
        <v>0</v>
      </c>
      <c r="AF34" s="1048">
        <f t="shared" si="19"/>
        <v>0</v>
      </c>
      <c r="AG34" s="1048">
        <f t="shared" si="20"/>
        <v>0</v>
      </c>
      <c r="AH34" s="1048">
        <f t="shared" si="21"/>
        <v>0</v>
      </c>
      <c r="AI34" s="1048">
        <f t="shared" si="22"/>
        <v>0</v>
      </c>
      <c r="AJ34" s="1048">
        <f t="shared" si="23"/>
        <v>0</v>
      </c>
      <c r="AK34" s="1048"/>
      <c r="AL34" s="1048">
        <f t="shared" si="3"/>
        <v>0</v>
      </c>
      <c r="AM34" s="1048">
        <f t="shared" si="4"/>
        <v>0</v>
      </c>
      <c r="AN34" s="1050">
        <f t="shared" si="5"/>
        <v>28</v>
      </c>
    </row>
    <row r="35" spans="1:40" s="800" customFormat="1" ht="13.05" customHeight="1">
      <c r="A35" s="803">
        <f t="shared" si="0"/>
        <v>0</v>
      </c>
      <c r="B35" s="802" t="s">
        <v>272</v>
      </c>
      <c r="C35" s="802">
        <v>9500</v>
      </c>
      <c r="D35" s="801">
        <f t="shared" si="1"/>
        <v>0</v>
      </c>
      <c r="E35" s="801"/>
      <c r="F35" s="801"/>
      <c r="G35" s="801"/>
      <c r="H35" s="1013">
        <v>0</v>
      </c>
      <c r="I35" s="1038">
        <v>29</v>
      </c>
      <c r="J35" s="1315">
        <v>45047</v>
      </c>
      <c r="K35" s="1052">
        <v>0.43368400000000001</v>
      </c>
      <c r="L35" s="1041"/>
      <c r="M35" s="1042" t="s">
        <v>929</v>
      </c>
      <c r="N35" s="1043"/>
      <c r="O35" s="1043"/>
      <c r="P35" s="1044"/>
      <c r="Q35" s="1045"/>
      <c r="R35" s="1043"/>
      <c r="S35" s="1046"/>
      <c r="T35" s="1046"/>
      <c r="U35" s="1043"/>
      <c r="V35" s="1047"/>
      <c r="W35" s="1048">
        <f>IF(,0,ROUND(((R35*$K$35)),2))</f>
        <v>0</v>
      </c>
      <c r="X35" s="1048">
        <f>IF(,0,ROUND(((S35*$K$35)),2))</f>
        <v>0</v>
      </c>
      <c r="Y35" s="1048"/>
      <c r="Z35" s="1048">
        <f t="shared" si="16"/>
        <v>0</v>
      </c>
      <c r="AA35" s="839">
        <f t="shared" si="17"/>
        <v>0</v>
      </c>
      <c r="AB35" s="1049">
        <f>(TRUNC(((((IF($G35=0,(K$35*C35*$V35/bb/ay*gün),((K$35*C35*$V35/bb)-(((K$35*C35*$V35/bb)/ay)*$G35)/4))))*cc)+artı)/aa))/bb</f>
        <v>0</v>
      </c>
      <c r="AC35" s="1048">
        <f t="shared" si="2"/>
        <v>0</v>
      </c>
      <c r="AD35" s="1048">
        <f t="shared" si="18"/>
        <v>0</v>
      </c>
      <c r="AE35" s="1048">
        <f t="shared" si="24"/>
        <v>0</v>
      </c>
      <c r="AF35" s="1048">
        <f t="shared" si="19"/>
        <v>0</v>
      </c>
      <c r="AG35" s="1048">
        <f t="shared" si="20"/>
        <v>0</v>
      </c>
      <c r="AH35" s="1048">
        <f t="shared" si="21"/>
        <v>0</v>
      </c>
      <c r="AI35" s="1048">
        <f t="shared" si="22"/>
        <v>0</v>
      </c>
      <c r="AJ35" s="1048">
        <f t="shared" si="23"/>
        <v>0</v>
      </c>
      <c r="AK35" s="1048"/>
      <c r="AL35" s="1048">
        <f t="shared" si="3"/>
        <v>0</v>
      </c>
      <c r="AM35" s="1048">
        <f t="shared" si="4"/>
        <v>0</v>
      </c>
      <c r="AN35" s="1050">
        <f t="shared" si="5"/>
        <v>29</v>
      </c>
    </row>
    <row r="36" spans="1:40" s="800" customFormat="1" ht="13.05" customHeight="1">
      <c r="A36" s="803">
        <f t="shared" si="0"/>
        <v>0</v>
      </c>
      <c r="B36" s="802" t="s">
        <v>272</v>
      </c>
      <c r="C36" s="802">
        <v>9500</v>
      </c>
      <c r="D36" s="801">
        <f t="shared" si="1"/>
        <v>0</v>
      </c>
      <c r="E36" s="801"/>
      <c r="F36" s="801"/>
      <c r="G36" s="801"/>
      <c r="H36" s="1013">
        <v>0</v>
      </c>
      <c r="I36" s="1038">
        <v>30</v>
      </c>
      <c r="J36" s="1315">
        <v>45078</v>
      </c>
      <c r="K36" s="1052">
        <v>0.43368400000000001</v>
      </c>
      <c r="L36" s="1041"/>
      <c r="M36" s="1042" t="s">
        <v>929</v>
      </c>
      <c r="N36" s="1043"/>
      <c r="O36" s="1043"/>
      <c r="P36" s="1044"/>
      <c r="Q36" s="1045"/>
      <c r="R36" s="1043"/>
      <c r="S36" s="1046"/>
      <c r="T36" s="1046"/>
      <c r="U36" s="1043"/>
      <c r="V36" s="1047"/>
      <c r="W36" s="1048">
        <f>IF(,0,ROUND(((R36*$K$36)),2))</f>
        <v>0</v>
      </c>
      <c r="X36" s="1048">
        <f>IF(,0,ROUND(((S36*$K$36)),2))</f>
        <v>0</v>
      </c>
      <c r="Y36" s="1048"/>
      <c r="Z36" s="1048">
        <f t="shared" si="16"/>
        <v>0</v>
      </c>
      <c r="AA36" s="839">
        <f t="shared" si="17"/>
        <v>0</v>
      </c>
      <c r="AB36" s="1049">
        <f>(TRUNC(((((IF($G36=0,(K$36*C36*$V36/bb/ay*gün),((K$36*C36*$V36/bb)-(((K$36*C36*$V36/bb)/ay)*$G36)/4))))*cc)+artı)/aa))/bb</f>
        <v>0</v>
      </c>
      <c r="AC36" s="1048">
        <f t="shared" si="2"/>
        <v>0</v>
      </c>
      <c r="AD36" s="1048">
        <f t="shared" si="18"/>
        <v>0</v>
      </c>
      <c r="AE36" s="1048">
        <f t="shared" si="24"/>
        <v>0</v>
      </c>
      <c r="AF36" s="1048">
        <f t="shared" si="19"/>
        <v>0</v>
      </c>
      <c r="AG36" s="1048">
        <f t="shared" si="20"/>
        <v>0</v>
      </c>
      <c r="AH36" s="1048">
        <f t="shared" si="21"/>
        <v>0</v>
      </c>
      <c r="AI36" s="1048">
        <f t="shared" si="22"/>
        <v>0</v>
      </c>
      <c r="AJ36" s="1048">
        <f t="shared" si="23"/>
        <v>0</v>
      </c>
      <c r="AK36" s="1048"/>
      <c r="AL36" s="1048">
        <f t="shared" si="3"/>
        <v>0</v>
      </c>
      <c r="AM36" s="1048">
        <f t="shared" si="4"/>
        <v>0</v>
      </c>
      <c r="AN36" s="1050">
        <f t="shared" si="5"/>
        <v>30</v>
      </c>
    </row>
    <row r="37" spans="1:40" s="800" customFormat="1" ht="13.05" customHeight="1">
      <c r="A37" s="803">
        <f t="shared" si="0"/>
        <v>0</v>
      </c>
      <c r="B37" s="802" t="s">
        <v>272</v>
      </c>
      <c r="C37" s="802">
        <v>9500</v>
      </c>
      <c r="D37" s="801">
        <f t="shared" si="1"/>
        <v>0</v>
      </c>
      <c r="E37" s="801"/>
      <c r="F37" s="801"/>
      <c r="G37" s="801"/>
      <c r="H37" s="1013">
        <v>0</v>
      </c>
      <c r="I37" s="1038">
        <v>31</v>
      </c>
      <c r="J37" s="1315">
        <v>45108</v>
      </c>
      <c r="K37" s="1052">
        <v>0.50979600000000003</v>
      </c>
      <c r="L37" s="1041"/>
      <c r="M37" s="1042" t="s">
        <v>929</v>
      </c>
      <c r="N37" s="1043"/>
      <c r="O37" s="1043"/>
      <c r="P37" s="1044"/>
      <c r="Q37" s="1045"/>
      <c r="R37" s="1043"/>
      <c r="S37" s="1046"/>
      <c r="T37" s="1046"/>
      <c r="U37" s="1043"/>
      <c r="V37" s="1047"/>
      <c r="W37" s="1048">
        <f>IF(,0,ROUND(((R37*$K$37)),2))</f>
        <v>0</v>
      </c>
      <c r="X37" s="1048">
        <f>IF(,0,ROUND(((S37*$K$37)),2))</f>
        <v>0</v>
      </c>
      <c r="Y37" s="1048"/>
      <c r="Z37" s="1048">
        <f t="shared" si="16"/>
        <v>0</v>
      </c>
      <c r="AA37" s="839">
        <f t="shared" si="17"/>
        <v>0</v>
      </c>
      <c r="AB37" s="1049">
        <f>(TRUNC(((((IF($G37=0,(K$37*C37*$V37/bb/ay*gün),((K$37*C37*$V37/bb)-(((K$37*C37*$V37/bb)/ay)*$G37)/4))))*cc)+artı)/aa))/bb</f>
        <v>0</v>
      </c>
      <c r="AC37" s="1048">
        <f t="shared" si="2"/>
        <v>0</v>
      </c>
      <c r="AD37" s="1048">
        <f t="shared" si="18"/>
        <v>0</v>
      </c>
      <c r="AE37" s="1048">
        <f>IF(,0,ROUND(((AD37)*(20)/100),2))</f>
        <v>0</v>
      </c>
      <c r="AF37" s="1048">
        <f t="shared" si="19"/>
        <v>0</v>
      </c>
      <c r="AG37" s="1048">
        <f t="shared" si="20"/>
        <v>0</v>
      </c>
      <c r="AH37" s="1048">
        <f t="shared" si="21"/>
        <v>0</v>
      </c>
      <c r="AI37" s="1048">
        <f t="shared" si="22"/>
        <v>0</v>
      </c>
      <c r="AJ37" s="1048">
        <f t="shared" si="23"/>
        <v>0</v>
      </c>
      <c r="AK37" s="1048"/>
      <c r="AL37" s="1048">
        <f t="shared" si="3"/>
        <v>0</v>
      </c>
      <c r="AM37" s="1048">
        <f t="shared" si="4"/>
        <v>0</v>
      </c>
      <c r="AN37" s="1050">
        <f t="shared" si="5"/>
        <v>31</v>
      </c>
    </row>
    <row r="38" spans="1:40" s="800" customFormat="1" ht="13.05" customHeight="1">
      <c r="A38" s="803">
        <f t="shared" si="0"/>
        <v>0</v>
      </c>
      <c r="B38" s="802" t="s">
        <v>272</v>
      </c>
      <c r="C38" s="802">
        <v>9500</v>
      </c>
      <c r="D38" s="801">
        <f t="shared" si="1"/>
        <v>0</v>
      </c>
      <c r="E38" s="801"/>
      <c r="F38" s="801"/>
      <c r="G38" s="801"/>
      <c r="H38" s="1013">
        <v>0</v>
      </c>
      <c r="I38" s="1038">
        <v>32</v>
      </c>
      <c r="J38" s="1315">
        <v>45139</v>
      </c>
      <c r="K38" s="1052">
        <v>0.50979600000000003</v>
      </c>
      <c r="L38" s="1041"/>
      <c r="M38" s="1042" t="s">
        <v>929</v>
      </c>
      <c r="N38" s="1043"/>
      <c r="O38" s="1043"/>
      <c r="P38" s="1044"/>
      <c r="Q38" s="1045"/>
      <c r="R38" s="1043"/>
      <c r="S38" s="1046"/>
      <c r="T38" s="1046"/>
      <c r="U38" s="1043"/>
      <c r="V38" s="1047"/>
      <c r="W38" s="1048">
        <f>IF(,0,ROUND(((R38*$K$38)),2))</f>
        <v>0</v>
      </c>
      <c r="X38" s="1048">
        <f>IF(,0,ROUND(((S38*$K$38)),2))</f>
        <v>0</v>
      </c>
      <c r="Y38" s="1048"/>
      <c r="Z38" s="1048">
        <f t="shared" si="16"/>
        <v>0</v>
      </c>
      <c r="AA38" s="839">
        <f t="shared" si="17"/>
        <v>0</v>
      </c>
      <c r="AB38" s="1049">
        <f>(TRUNC(((((IF($G38=0,(K$38*C38*$V38/bb/ay*gün),((K$38*C38*$V38/bb)-(((K$38*C38*$V38/bb)/ay)*$G38)/4))))*cc)+artı)/aa))/bb</f>
        <v>0</v>
      </c>
      <c r="AC38" s="1048">
        <f t="shared" si="2"/>
        <v>0</v>
      </c>
      <c r="AD38" s="1048">
        <f t="shared" si="18"/>
        <v>0</v>
      </c>
      <c r="AE38" s="1048">
        <f>IF(,0,ROUND(((AD38)*(20)/100),2))</f>
        <v>0</v>
      </c>
      <c r="AF38" s="1048">
        <f t="shared" si="19"/>
        <v>0</v>
      </c>
      <c r="AG38" s="1048">
        <f t="shared" si="20"/>
        <v>0</v>
      </c>
      <c r="AH38" s="1048">
        <f t="shared" si="21"/>
        <v>0</v>
      </c>
      <c r="AI38" s="1048">
        <f t="shared" si="22"/>
        <v>0</v>
      </c>
      <c r="AJ38" s="1048">
        <f t="shared" si="23"/>
        <v>0</v>
      </c>
      <c r="AK38" s="1048"/>
      <c r="AL38" s="1048">
        <f t="shared" si="3"/>
        <v>0</v>
      </c>
      <c r="AM38" s="1048">
        <f t="shared" si="4"/>
        <v>0</v>
      </c>
      <c r="AN38" s="1050">
        <f t="shared" si="5"/>
        <v>32</v>
      </c>
    </row>
    <row r="39" spans="1:40" s="800" customFormat="1" ht="13.05" customHeight="1">
      <c r="A39" s="803">
        <f t="shared" ref="A39:A56" si="25">(TRUNC((((((IF(S39&gt;=2199,M$3*C39*0.007,M$3*C39*0.004)/ay*gün)))*dd)+artı)/aa))/bb</f>
        <v>0</v>
      </c>
      <c r="B39" s="802" t="s">
        <v>272</v>
      </c>
      <c r="C39" s="802">
        <v>9500</v>
      </c>
      <c r="D39" s="801">
        <f t="shared" ref="D39:D56" si="26">IF(B39="H",1500,0)</f>
        <v>0</v>
      </c>
      <c r="E39" s="801"/>
      <c r="F39" s="801"/>
      <c r="G39" s="801"/>
      <c r="H39" s="1013">
        <v>0</v>
      </c>
      <c r="I39" s="1038">
        <v>33</v>
      </c>
      <c r="J39" s="1315">
        <v>45170</v>
      </c>
      <c r="K39" s="1052">
        <v>0.50979600000000003</v>
      </c>
      <c r="L39" s="1041"/>
      <c r="M39" s="1042" t="s">
        <v>929</v>
      </c>
      <c r="N39" s="1043"/>
      <c r="O39" s="1043"/>
      <c r="P39" s="1044"/>
      <c r="Q39" s="1045"/>
      <c r="R39" s="1043"/>
      <c r="S39" s="1046"/>
      <c r="T39" s="1046"/>
      <c r="U39" s="1043"/>
      <c r="V39" s="1047"/>
      <c r="W39" s="1048">
        <f>IF(,0,ROUND(((R39*$K$39)),2))</f>
        <v>0</v>
      </c>
      <c r="X39" s="1048">
        <f>IF(,0,ROUND(((S39*$K$39)),2))</f>
        <v>0</v>
      </c>
      <c r="Y39" s="1048">
        <f>W39+X39</f>
        <v>0</v>
      </c>
      <c r="Z39" s="1048"/>
      <c r="AA39" s="839"/>
      <c r="AB39" s="1049">
        <f>(TRUNC(((((IF($G39=0,(K$39*C39*$V39/bb/ay*gün),((K$39*C39*$V39/bb)-(((K$39*C39*$V39/bb)/ay)*$G39)/4))))*cc)+artı)/aa))/bb</f>
        <v>0</v>
      </c>
      <c r="AC39" s="1048">
        <f t="shared" ref="AC39:AC56" si="27">W39+X39+AA39+AB39+Z39+Y39</f>
        <v>0</v>
      </c>
      <c r="AD39" s="1048"/>
      <c r="AE39" s="1048"/>
      <c r="AF39" s="1048"/>
      <c r="AG39" s="1048"/>
      <c r="AH39" s="1048"/>
      <c r="AI39" s="1048"/>
      <c r="AJ39" s="1048"/>
      <c r="AK39" s="1048">
        <f>Y39*2</f>
        <v>0</v>
      </c>
      <c r="AL39" s="1048">
        <f t="shared" ref="AL39:AL56" si="28">AE39+AF39+AG39+AI39+AK39+AH39</f>
        <v>0</v>
      </c>
      <c r="AM39" s="1048">
        <f t="shared" ref="AM39:AM56" si="29">AC39-AL39</f>
        <v>0</v>
      </c>
      <c r="AN39" s="1050">
        <f t="shared" ref="AN39:AN56" si="30">I39</f>
        <v>33</v>
      </c>
    </row>
    <row r="40" spans="1:40" s="800" customFormat="1" ht="13.05" customHeight="1">
      <c r="A40" s="803">
        <f t="shared" si="25"/>
        <v>0</v>
      </c>
      <c r="B40" s="802" t="s">
        <v>272</v>
      </c>
      <c r="C40" s="802">
        <v>9500</v>
      </c>
      <c r="D40" s="801">
        <f t="shared" si="26"/>
        <v>0</v>
      </c>
      <c r="E40" s="801"/>
      <c r="F40" s="801"/>
      <c r="G40" s="801"/>
      <c r="H40" s="1013">
        <v>0</v>
      </c>
      <c r="I40" s="1038">
        <v>34</v>
      </c>
      <c r="J40" s="1315">
        <v>45200</v>
      </c>
      <c r="K40" s="1052">
        <v>0.50979600000000003</v>
      </c>
      <c r="L40" s="1041"/>
      <c r="M40" s="1042" t="s">
        <v>929</v>
      </c>
      <c r="N40" s="1043"/>
      <c r="O40" s="1043"/>
      <c r="P40" s="1044"/>
      <c r="Q40" s="1045"/>
      <c r="R40" s="1043"/>
      <c r="S40" s="1046"/>
      <c r="T40" s="1046"/>
      <c r="U40" s="1043"/>
      <c r="V40" s="1047"/>
      <c r="W40" s="1048">
        <f>IF(,0,ROUND(((R40*$K$40)),2))</f>
        <v>0</v>
      </c>
      <c r="X40" s="1048">
        <f>IF(,0,ROUND(((S40*$K$40)),2))</f>
        <v>0</v>
      </c>
      <c r="Y40" s="1048"/>
      <c r="Z40" s="1048">
        <f t="shared" ref="Z40:Z50" si="31">IF(,0,ROUND(((X40+W40)*(20)/100),2))</f>
        <v>0</v>
      </c>
      <c r="AA40" s="839">
        <f t="shared" ref="AA40:AA50" si="32">W40+X40*12/100</f>
        <v>0</v>
      </c>
      <c r="AB40" s="1049">
        <f>(TRUNC(((((IF($G40=0,(K$40*C40*$V40/bb/ay*gün),((K$40*C40*$V40/bb)-(((K$40*C40*$V40/bb)/ay)*$G40)/4))))*cc)+artı)/aa))/bb</f>
        <v>0</v>
      </c>
      <c r="AC40" s="1048">
        <f t="shared" si="27"/>
        <v>0</v>
      </c>
      <c r="AD40" s="1048">
        <f t="shared" ref="AD40:AD50" si="33">(W40+X40+AA40-AI40)</f>
        <v>0</v>
      </c>
      <c r="AE40" s="1048">
        <f>IF(,0,ROUND(((AD40)*(20)/100),2))</f>
        <v>0</v>
      </c>
      <c r="AF40" s="1048">
        <f t="shared" ref="AF40:AF50" si="34">IF(,0,ROUND(((W40+X40+AA40+AB40)*(6.6)/1000),2))</f>
        <v>0</v>
      </c>
      <c r="AG40" s="1048">
        <f t="shared" ref="AG40:AG50" si="35">Z40</f>
        <v>0</v>
      </c>
      <c r="AH40" s="1048">
        <f t="shared" ref="AH40:AH50" si="36">AA40</f>
        <v>0</v>
      </c>
      <c r="AI40" s="1048">
        <f t="shared" ref="AI40:AI50" si="37">IF(,0,ROUND(((X40)*(16)/100),2))</f>
        <v>0</v>
      </c>
      <c r="AJ40" s="1048">
        <f t="shared" ref="AJ40:AJ50" si="38">AG40+AI40</f>
        <v>0</v>
      </c>
      <c r="AK40" s="1048"/>
      <c r="AL40" s="1048">
        <f t="shared" si="28"/>
        <v>0</v>
      </c>
      <c r="AM40" s="1048">
        <f t="shared" si="29"/>
        <v>0</v>
      </c>
      <c r="AN40" s="1050">
        <f t="shared" si="30"/>
        <v>34</v>
      </c>
    </row>
    <row r="41" spans="1:40" s="800" customFormat="1" ht="13.05" customHeight="1">
      <c r="A41" s="803">
        <f t="shared" si="25"/>
        <v>0</v>
      </c>
      <c r="B41" s="802" t="s">
        <v>272</v>
      </c>
      <c r="C41" s="802">
        <v>9500</v>
      </c>
      <c r="D41" s="801">
        <f t="shared" si="26"/>
        <v>0</v>
      </c>
      <c r="E41" s="801"/>
      <c r="F41" s="801"/>
      <c r="G41" s="801"/>
      <c r="H41" s="1013">
        <v>0</v>
      </c>
      <c r="I41" s="1038">
        <v>35</v>
      </c>
      <c r="J41" s="1315">
        <v>45231</v>
      </c>
      <c r="K41" s="1052">
        <v>0.50979600000000003</v>
      </c>
      <c r="L41" s="1041"/>
      <c r="M41" s="1042" t="s">
        <v>929</v>
      </c>
      <c r="N41" s="1043"/>
      <c r="O41" s="1043"/>
      <c r="P41" s="1044"/>
      <c r="Q41" s="1045"/>
      <c r="R41" s="1043"/>
      <c r="S41" s="1046"/>
      <c r="T41" s="1046"/>
      <c r="U41" s="1043"/>
      <c r="V41" s="1047"/>
      <c r="W41" s="1048">
        <f>IF(,0,ROUND(((R41*$K$41)),2))</f>
        <v>0</v>
      </c>
      <c r="X41" s="1048">
        <f>IF(,0,ROUND(((S41*$K$41)),2))</f>
        <v>0</v>
      </c>
      <c r="Y41" s="1048"/>
      <c r="Z41" s="1048">
        <f t="shared" si="31"/>
        <v>0</v>
      </c>
      <c r="AA41" s="839">
        <f t="shared" si="32"/>
        <v>0</v>
      </c>
      <c r="AB41" s="1049">
        <f>(TRUNC(((((IF($G41=0,(K$41*C41*$V41/bb/ay*gün),((K$41*C41*$V41/bb)-(((K$18*C41*$V41/bb)/ay)*$G41)/4))))*cc)+artı)/aa))/bb</f>
        <v>0</v>
      </c>
      <c r="AC41" s="1048">
        <f t="shared" si="27"/>
        <v>0</v>
      </c>
      <c r="AD41" s="1048">
        <f t="shared" si="33"/>
        <v>0</v>
      </c>
      <c r="AE41" s="1048">
        <f>IF(,0,ROUND(((AD41)*(20)/100),2))</f>
        <v>0</v>
      </c>
      <c r="AF41" s="1048">
        <f t="shared" si="34"/>
        <v>0</v>
      </c>
      <c r="AG41" s="1048">
        <f t="shared" si="35"/>
        <v>0</v>
      </c>
      <c r="AH41" s="1048">
        <f t="shared" si="36"/>
        <v>0</v>
      </c>
      <c r="AI41" s="1048">
        <f t="shared" si="37"/>
        <v>0</v>
      </c>
      <c r="AJ41" s="1048">
        <f t="shared" si="38"/>
        <v>0</v>
      </c>
      <c r="AK41" s="1048"/>
      <c r="AL41" s="1048">
        <f t="shared" si="28"/>
        <v>0</v>
      </c>
      <c r="AM41" s="1048">
        <f t="shared" si="29"/>
        <v>0</v>
      </c>
      <c r="AN41" s="1050">
        <f t="shared" si="30"/>
        <v>35</v>
      </c>
    </row>
    <row r="42" spans="1:40" s="800" customFormat="1" ht="13.05" customHeight="1">
      <c r="A42" s="803">
        <f t="shared" si="25"/>
        <v>0</v>
      </c>
      <c r="B42" s="802" t="s">
        <v>272</v>
      </c>
      <c r="C42" s="802">
        <v>9500</v>
      </c>
      <c r="D42" s="801">
        <f t="shared" si="26"/>
        <v>0</v>
      </c>
      <c r="E42" s="801"/>
      <c r="F42" s="801"/>
      <c r="G42" s="801"/>
      <c r="H42" s="1013">
        <v>0</v>
      </c>
      <c r="I42" s="1038">
        <v>36</v>
      </c>
      <c r="J42" s="1315">
        <v>45261</v>
      </c>
      <c r="K42" s="1052">
        <v>0.50979600000000003</v>
      </c>
      <c r="L42" s="1041"/>
      <c r="M42" s="1042" t="s">
        <v>929</v>
      </c>
      <c r="N42" s="1043"/>
      <c r="O42" s="1043"/>
      <c r="P42" s="1044"/>
      <c r="Q42" s="1045"/>
      <c r="R42" s="1043"/>
      <c r="S42" s="1046"/>
      <c r="T42" s="1046"/>
      <c r="U42" s="1043"/>
      <c r="V42" s="1047"/>
      <c r="W42" s="1048">
        <f>IF(,0,ROUND(((R42*$K$42)),2))</f>
        <v>0</v>
      </c>
      <c r="X42" s="1048">
        <f>IF(,0,ROUND(((S42*$K$42)),2))</f>
        <v>0</v>
      </c>
      <c r="Y42" s="1048"/>
      <c r="Z42" s="1048">
        <f t="shared" si="31"/>
        <v>0</v>
      </c>
      <c r="AA42" s="839">
        <f t="shared" si="32"/>
        <v>0</v>
      </c>
      <c r="AB42" s="1049">
        <f>(TRUNC(((((IF($G42=0,(K$42*C42*$V42/bb/ay*gün),((K$42*C42*$V42/bb)-(((K$42*C42*$V42/bb)/ay)*$G42)/4))))*cc)+artı)/aa))/bb</f>
        <v>0</v>
      </c>
      <c r="AC42" s="1048">
        <f t="shared" si="27"/>
        <v>0</v>
      </c>
      <c r="AD42" s="1048">
        <f t="shared" si="33"/>
        <v>0</v>
      </c>
      <c r="AE42" s="1048">
        <f>IF(,0,ROUND(((AD42)*(20)/100),2))</f>
        <v>0</v>
      </c>
      <c r="AF42" s="1048">
        <f t="shared" si="34"/>
        <v>0</v>
      </c>
      <c r="AG42" s="1048">
        <f t="shared" si="35"/>
        <v>0</v>
      </c>
      <c r="AH42" s="1048">
        <f t="shared" si="36"/>
        <v>0</v>
      </c>
      <c r="AI42" s="1048">
        <f t="shared" si="37"/>
        <v>0</v>
      </c>
      <c r="AJ42" s="1048">
        <f t="shared" si="38"/>
        <v>0</v>
      </c>
      <c r="AK42" s="1048"/>
      <c r="AL42" s="1048">
        <f t="shared" si="28"/>
        <v>0</v>
      </c>
      <c r="AM42" s="1048">
        <f t="shared" si="29"/>
        <v>0</v>
      </c>
      <c r="AN42" s="1050">
        <f t="shared" si="30"/>
        <v>36</v>
      </c>
    </row>
    <row r="43" spans="1:40" s="800" customFormat="1" ht="13.05" customHeight="1">
      <c r="A43" s="803">
        <f t="shared" si="25"/>
        <v>0</v>
      </c>
      <c r="B43" s="802" t="s">
        <v>272</v>
      </c>
      <c r="C43" s="802">
        <v>9500</v>
      </c>
      <c r="D43" s="801">
        <f t="shared" si="26"/>
        <v>0</v>
      </c>
      <c r="E43" s="801"/>
      <c r="F43" s="801"/>
      <c r="G43" s="801"/>
      <c r="H43" s="1013">
        <v>0</v>
      </c>
      <c r="I43" s="1038">
        <v>37</v>
      </c>
      <c r="J43" s="1315">
        <v>45292</v>
      </c>
      <c r="K43" s="1052">
        <v>0.76087099999999996</v>
      </c>
      <c r="L43" s="1041"/>
      <c r="M43" s="1042" t="s">
        <v>929</v>
      </c>
      <c r="N43" s="1043"/>
      <c r="O43" s="1043"/>
      <c r="P43" s="1044"/>
      <c r="Q43" s="1045"/>
      <c r="R43" s="1043"/>
      <c r="S43" s="1046"/>
      <c r="T43" s="1046"/>
      <c r="U43" s="1043"/>
      <c r="V43" s="1047"/>
      <c r="W43" s="1048">
        <f>IF(,0,ROUND(((R43*$K$43)),2))</f>
        <v>0</v>
      </c>
      <c r="X43" s="1048">
        <f>IF(,0,ROUND(((S43*$K$43)),2))</f>
        <v>0</v>
      </c>
      <c r="Y43" s="1048"/>
      <c r="Z43" s="1048">
        <f t="shared" si="31"/>
        <v>0</v>
      </c>
      <c r="AA43" s="839">
        <f t="shared" si="32"/>
        <v>0</v>
      </c>
      <c r="AB43" s="1049">
        <f>(TRUNC(((((IF($G43=0,(K$43*C43*$V43/bb/ay*gün),((K$43*C43*$V43/bb)-(((K$43*C43*$V43/bb)/ay)*$G43)/4))))*cc)+artı)/aa))/bb</f>
        <v>0</v>
      </c>
      <c r="AC43" s="1048">
        <f t="shared" si="27"/>
        <v>0</v>
      </c>
      <c r="AD43" s="1048">
        <f t="shared" si="33"/>
        <v>0</v>
      </c>
      <c r="AE43" s="1048">
        <f t="shared" ref="AE43:AE48" si="39">IF(,0,ROUND(((AD43)*(15)/100),2))</f>
        <v>0</v>
      </c>
      <c r="AF43" s="1048">
        <f t="shared" si="34"/>
        <v>0</v>
      </c>
      <c r="AG43" s="1048">
        <f t="shared" si="35"/>
        <v>0</v>
      </c>
      <c r="AH43" s="1048">
        <f t="shared" si="36"/>
        <v>0</v>
      </c>
      <c r="AI43" s="1048">
        <f t="shared" si="37"/>
        <v>0</v>
      </c>
      <c r="AJ43" s="1048">
        <f t="shared" si="38"/>
        <v>0</v>
      </c>
      <c r="AK43" s="1048"/>
      <c r="AL43" s="1048">
        <f t="shared" si="28"/>
        <v>0</v>
      </c>
      <c r="AM43" s="1048">
        <f t="shared" si="29"/>
        <v>0</v>
      </c>
      <c r="AN43" s="1050">
        <f t="shared" si="30"/>
        <v>37</v>
      </c>
    </row>
    <row r="44" spans="1:40" s="800" customFormat="1" ht="13.05" customHeight="1">
      <c r="A44" s="803">
        <f t="shared" si="25"/>
        <v>0</v>
      </c>
      <c r="B44" s="802" t="s">
        <v>272</v>
      </c>
      <c r="C44" s="802">
        <v>9500</v>
      </c>
      <c r="D44" s="801">
        <f t="shared" si="26"/>
        <v>0</v>
      </c>
      <c r="E44" s="801"/>
      <c r="F44" s="801"/>
      <c r="G44" s="801"/>
      <c r="H44" s="1013">
        <v>0</v>
      </c>
      <c r="I44" s="1038">
        <v>38</v>
      </c>
      <c r="J44" s="1315">
        <v>45323</v>
      </c>
      <c r="K44" s="1052">
        <v>0.76087099999999996</v>
      </c>
      <c r="L44" s="1041"/>
      <c r="M44" s="1042" t="s">
        <v>929</v>
      </c>
      <c r="N44" s="1043"/>
      <c r="O44" s="1043"/>
      <c r="P44" s="1044"/>
      <c r="Q44" s="1045"/>
      <c r="R44" s="1043"/>
      <c r="S44" s="1046"/>
      <c r="T44" s="1046"/>
      <c r="U44" s="1043"/>
      <c r="V44" s="1047"/>
      <c r="W44" s="1048">
        <f>IF(,0,ROUND(((R44*$K$44)),2))</f>
        <v>0</v>
      </c>
      <c r="X44" s="1048">
        <f>IF(,0,ROUND(((S44*$K$44)),2))</f>
        <v>0</v>
      </c>
      <c r="Y44" s="1048"/>
      <c r="Z44" s="1048">
        <f t="shared" si="31"/>
        <v>0</v>
      </c>
      <c r="AA44" s="839">
        <f t="shared" si="32"/>
        <v>0</v>
      </c>
      <c r="AB44" s="1049">
        <f>(TRUNC(((((IF($G44=0,(K$44*C44*$V44/bb/ay*gün),((K$44*C44*$V44/bb)-(((K$44*C44*$V44/bb)/ay)*$G44)/4))))*cc)+artı)/aa))/bb</f>
        <v>0</v>
      </c>
      <c r="AC44" s="1048">
        <f t="shared" si="27"/>
        <v>0</v>
      </c>
      <c r="AD44" s="1048">
        <f t="shared" si="33"/>
        <v>0</v>
      </c>
      <c r="AE44" s="1048">
        <f t="shared" si="39"/>
        <v>0</v>
      </c>
      <c r="AF44" s="1048">
        <f t="shared" si="34"/>
        <v>0</v>
      </c>
      <c r="AG44" s="1048">
        <f t="shared" si="35"/>
        <v>0</v>
      </c>
      <c r="AH44" s="1048">
        <f t="shared" si="36"/>
        <v>0</v>
      </c>
      <c r="AI44" s="1048">
        <f t="shared" si="37"/>
        <v>0</v>
      </c>
      <c r="AJ44" s="1048">
        <f t="shared" si="38"/>
        <v>0</v>
      </c>
      <c r="AK44" s="1048"/>
      <c r="AL44" s="1048">
        <f t="shared" si="28"/>
        <v>0</v>
      </c>
      <c r="AM44" s="1048">
        <f t="shared" si="29"/>
        <v>0</v>
      </c>
      <c r="AN44" s="1050">
        <f t="shared" si="30"/>
        <v>38</v>
      </c>
    </row>
    <row r="45" spans="1:40" s="800" customFormat="1" ht="13.05" customHeight="1">
      <c r="A45" s="803">
        <f t="shared" si="25"/>
        <v>0</v>
      </c>
      <c r="B45" s="802" t="s">
        <v>272</v>
      </c>
      <c r="C45" s="802">
        <v>9500</v>
      </c>
      <c r="D45" s="801">
        <f t="shared" si="26"/>
        <v>0</v>
      </c>
      <c r="E45" s="801"/>
      <c r="F45" s="801"/>
      <c r="G45" s="801"/>
      <c r="H45" s="1013">
        <v>0</v>
      </c>
      <c r="I45" s="1038">
        <v>39</v>
      </c>
      <c r="J45" s="1315">
        <v>45352</v>
      </c>
      <c r="K45" s="1052">
        <v>0.76087099999999996</v>
      </c>
      <c r="L45" s="1041"/>
      <c r="M45" s="1042" t="s">
        <v>929</v>
      </c>
      <c r="N45" s="1043"/>
      <c r="O45" s="1043"/>
      <c r="P45" s="1044"/>
      <c r="Q45" s="1045"/>
      <c r="R45" s="1043"/>
      <c r="S45" s="1046"/>
      <c r="T45" s="1046"/>
      <c r="U45" s="1043"/>
      <c r="V45" s="1047"/>
      <c r="W45" s="1048">
        <f>IF(,0,ROUND(((R45*$K$45)),2))</f>
        <v>0</v>
      </c>
      <c r="X45" s="1048">
        <f>IF(,0,ROUND(((S45*$K$45)),2))</f>
        <v>0</v>
      </c>
      <c r="Y45" s="1048"/>
      <c r="Z45" s="1048">
        <f t="shared" si="31"/>
        <v>0</v>
      </c>
      <c r="AA45" s="839">
        <f t="shared" si="32"/>
        <v>0</v>
      </c>
      <c r="AB45" s="1049">
        <f>(TRUNC(((((IF($G45=0,(K$45*C45*$V45/bb/ay*gün),((K$45*C45*$V45/bb)-(((K$45*C45*$V45/bb)/ay)*$G45)/4))))*cc)+artı)/aa))/bb</f>
        <v>0</v>
      </c>
      <c r="AC45" s="1048">
        <f t="shared" si="27"/>
        <v>0</v>
      </c>
      <c r="AD45" s="1048">
        <f t="shared" si="33"/>
        <v>0</v>
      </c>
      <c r="AE45" s="1048">
        <f t="shared" si="39"/>
        <v>0</v>
      </c>
      <c r="AF45" s="1048">
        <f t="shared" si="34"/>
        <v>0</v>
      </c>
      <c r="AG45" s="1048">
        <f t="shared" si="35"/>
        <v>0</v>
      </c>
      <c r="AH45" s="1048">
        <f t="shared" si="36"/>
        <v>0</v>
      </c>
      <c r="AI45" s="1048">
        <f t="shared" si="37"/>
        <v>0</v>
      </c>
      <c r="AJ45" s="1048">
        <f t="shared" si="38"/>
        <v>0</v>
      </c>
      <c r="AK45" s="1048"/>
      <c r="AL45" s="1048">
        <f t="shared" si="28"/>
        <v>0</v>
      </c>
      <c r="AM45" s="1048">
        <f t="shared" si="29"/>
        <v>0</v>
      </c>
      <c r="AN45" s="1050">
        <f t="shared" si="30"/>
        <v>39</v>
      </c>
    </row>
    <row r="46" spans="1:40" s="800" customFormat="1" ht="13.05" customHeight="1">
      <c r="A46" s="803">
        <f t="shared" si="25"/>
        <v>0</v>
      </c>
      <c r="B46" s="802" t="s">
        <v>272</v>
      </c>
      <c r="C46" s="802">
        <v>9500</v>
      </c>
      <c r="D46" s="801">
        <f t="shared" si="26"/>
        <v>0</v>
      </c>
      <c r="E46" s="801"/>
      <c r="F46" s="801"/>
      <c r="G46" s="801"/>
      <c r="H46" s="1013">
        <v>0</v>
      </c>
      <c r="I46" s="1038">
        <v>40</v>
      </c>
      <c r="J46" s="1315">
        <v>45383</v>
      </c>
      <c r="K46" s="1052">
        <v>0.76087099999999996</v>
      </c>
      <c r="L46" s="1041"/>
      <c r="M46" s="1042" t="s">
        <v>929</v>
      </c>
      <c r="N46" s="1043"/>
      <c r="O46" s="1043"/>
      <c r="P46" s="1044"/>
      <c r="Q46" s="1045"/>
      <c r="R46" s="1043"/>
      <c r="S46" s="1046"/>
      <c r="T46" s="1046"/>
      <c r="U46" s="1043"/>
      <c r="V46" s="1047"/>
      <c r="W46" s="1048">
        <f>IF(,0,ROUND(((R46*$K$46)),2))</f>
        <v>0</v>
      </c>
      <c r="X46" s="1048">
        <f>IF(,0,ROUND(((S46*$K$46)),2))</f>
        <v>0</v>
      </c>
      <c r="Y46" s="1048"/>
      <c r="Z46" s="1048">
        <f t="shared" si="31"/>
        <v>0</v>
      </c>
      <c r="AA46" s="839">
        <f t="shared" si="32"/>
        <v>0</v>
      </c>
      <c r="AB46" s="1049">
        <f>(TRUNC(((((IF($G46=0,(K$46*C46*$V46/bb/ay*gün),((K$46*C46*$V46/bb)-(((K$46*C46*$V46/bb)/ay)*$G46)/4))))*cc)+artı)/aa))/bb</f>
        <v>0</v>
      </c>
      <c r="AC46" s="1048">
        <f t="shared" si="27"/>
        <v>0</v>
      </c>
      <c r="AD46" s="1048">
        <f t="shared" si="33"/>
        <v>0</v>
      </c>
      <c r="AE46" s="1048">
        <f t="shared" si="39"/>
        <v>0</v>
      </c>
      <c r="AF46" s="1048">
        <f t="shared" si="34"/>
        <v>0</v>
      </c>
      <c r="AG46" s="1048">
        <f t="shared" si="35"/>
        <v>0</v>
      </c>
      <c r="AH46" s="1048">
        <f t="shared" si="36"/>
        <v>0</v>
      </c>
      <c r="AI46" s="1048">
        <f t="shared" si="37"/>
        <v>0</v>
      </c>
      <c r="AJ46" s="1048">
        <f t="shared" si="38"/>
        <v>0</v>
      </c>
      <c r="AK46" s="1048"/>
      <c r="AL46" s="1048">
        <f t="shared" si="28"/>
        <v>0</v>
      </c>
      <c r="AM46" s="1048">
        <f t="shared" si="29"/>
        <v>0</v>
      </c>
      <c r="AN46" s="1050">
        <f t="shared" si="30"/>
        <v>40</v>
      </c>
    </row>
    <row r="47" spans="1:40" s="800" customFormat="1" ht="13.05" customHeight="1">
      <c r="A47" s="803">
        <f t="shared" si="25"/>
        <v>0</v>
      </c>
      <c r="B47" s="802" t="s">
        <v>272</v>
      </c>
      <c r="C47" s="802">
        <v>9500</v>
      </c>
      <c r="D47" s="801">
        <f t="shared" si="26"/>
        <v>0</v>
      </c>
      <c r="E47" s="801"/>
      <c r="F47" s="801"/>
      <c r="G47" s="801"/>
      <c r="H47" s="1013">
        <v>0</v>
      </c>
      <c r="I47" s="1038">
        <v>41</v>
      </c>
      <c r="J47" s="1315">
        <v>45413</v>
      </c>
      <c r="K47" s="1052">
        <v>0.76087099999999996</v>
      </c>
      <c r="L47" s="1041"/>
      <c r="M47" s="1042" t="s">
        <v>929</v>
      </c>
      <c r="N47" s="1043"/>
      <c r="O47" s="1043"/>
      <c r="P47" s="1044"/>
      <c r="Q47" s="1045"/>
      <c r="R47" s="1043"/>
      <c r="S47" s="1046"/>
      <c r="T47" s="1046"/>
      <c r="U47" s="1043"/>
      <c r="V47" s="1047"/>
      <c r="W47" s="1048">
        <f>IF(,0,ROUND(((R47*$K$47)),2))</f>
        <v>0</v>
      </c>
      <c r="X47" s="1048">
        <f>IF(,0,ROUND(((S47*$K$47)),2))</f>
        <v>0</v>
      </c>
      <c r="Y47" s="1048"/>
      <c r="Z47" s="1048">
        <f t="shared" si="31"/>
        <v>0</v>
      </c>
      <c r="AA47" s="839">
        <f t="shared" si="32"/>
        <v>0</v>
      </c>
      <c r="AB47" s="1049">
        <f>(TRUNC(((((IF($G47=0,(K$47*C47*$V47/bb/ay*gün),((K$47*C47*$V47/bb)-(((K$47*C47*$V47/bb)/ay)*$G47)/4))))*cc)+artı)/aa))/bb</f>
        <v>0</v>
      </c>
      <c r="AC47" s="1048">
        <f t="shared" si="27"/>
        <v>0</v>
      </c>
      <c r="AD47" s="1048">
        <f t="shared" si="33"/>
        <v>0</v>
      </c>
      <c r="AE47" s="1048">
        <f t="shared" si="39"/>
        <v>0</v>
      </c>
      <c r="AF47" s="1048">
        <f t="shared" si="34"/>
        <v>0</v>
      </c>
      <c r="AG47" s="1048">
        <f t="shared" si="35"/>
        <v>0</v>
      </c>
      <c r="AH47" s="1048">
        <f t="shared" si="36"/>
        <v>0</v>
      </c>
      <c r="AI47" s="1048">
        <f t="shared" si="37"/>
        <v>0</v>
      </c>
      <c r="AJ47" s="1048">
        <f t="shared" si="38"/>
        <v>0</v>
      </c>
      <c r="AK47" s="1048"/>
      <c r="AL47" s="1048">
        <f t="shared" si="28"/>
        <v>0</v>
      </c>
      <c r="AM47" s="1048">
        <f t="shared" si="29"/>
        <v>0</v>
      </c>
      <c r="AN47" s="1050">
        <f t="shared" si="30"/>
        <v>41</v>
      </c>
    </row>
    <row r="48" spans="1:40" s="800" customFormat="1" ht="13.05" customHeight="1">
      <c r="A48" s="803">
        <f t="shared" si="25"/>
        <v>0</v>
      </c>
      <c r="B48" s="802" t="s">
        <v>272</v>
      </c>
      <c r="C48" s="802">
        <v>9500</v>
      </c>
      <c r="D48" s="801">
        <f t="shared" si="26"/>
        <v>0</v>
      </c>
      <c r="E48" s="801"/>
      <c r="F48" s="801"/>
      <c r="G48" s="801"/>
      <c r="H48" s="1013">
        <v>0</v>
      </c>
      <c r="I48" s="1038">
        <v>42</v>
      </c>
      <c r="J48" s="1315">
        <v>45444</v>
      </c>
      <c r="K48" s="1052">
        <v>0.76087099999999996</v>
      </c>
      <c r="L48" s="1041"/>
      <c r="M48" s="1042" t="s">
        <v>929</v>
      </c>
      <c r="N48" s="1043"/>
      <c r="O48" s="1043"/>
      <c r="P48" s="1044"/>
      <c r="Q48" s="1045"/>
      <c r="R48" s="1043"/>
      <c r="S48" s="1046"/>
      <c r="T48" s="1046"/>
      <c r="U48" s="1043"/>
      <c r="V48" s="1047"/>
      <c r="W48" s="1048">
        <f>IF(,0,ROUND(((R48*$K$48)),2))</f>
        <v>0</v>
      </c>
      <c r="X48" s="1048">
        <f>IF(,0,ROUND(((S48*$K$48)),2))</f>
        <v>0</v>
      </c>
      <c r="Y48" s="1048"/>
      <c r="Z48" s="1048">
        <f t="shared" si="31"/>
        <v>0</v>
      </c>
      <c r="AA48" s="839">
        <f t="shared" si="32"/>
        <v>0</v>
      </c>
      <c r="AB48" s="1049">
        <f>(TRUNC(((((IF($G48=0,(K$48*C48*$V48/bb/ay*gün),((K$48*C48*$V48/bb)-(((K$48*C48*$V48/bb)/ay)*$G48)/4))))*cc)+artı)/aa))/bb</f>
        <v>0</v>
      </c>
      <c r="AC48" s="1048">
        <f t="shared" si="27"/>
        <v>0</v>
      </c>
      <c r="AD48" s="1048">
        <f t="shared" si="33"/>
        <v>0</v>
      </c>
      <c r="AE48" s="1048">
        <f t="shared" si="39"/>
        <v>0</v>
      </c>
      <c r="AF48" s="1048">
        <f t="shared" si="34"/>
        <v>0</v>
      </c>
      <c r="AG48" s="1048">
        <f t="shared" si="35"/>
        <v>0</v>
      </c>
      <c r="AH48" s="1048">
        <f t="shared" si="36"/>
        <v>0</v>
      </c>
      <c r="AI48" s="1048">
        <f t="shared" si="37"/>
        <v>0</v>
      </c>
      <c r="AJ48" s="1048">
        <f t="shared" si="38"/>
        <v>0</v>
      </c>
      <c r="AK48" s="1048"/>
      <c r="AL48" s="1048">
        <f t="shared" si="28"/>
        <v>0</v>
      </c>
      <c r="AM48" s="1048">
        <f t="shared" si="29"/>
        <v>0</v>
      </c>
      <c r="AN48" s="1050">
        <f t="shared" si="30"/>
        <v>42</v>
      </c>
    </row>
    <row r="49" spans="1:40" s="800" customFormat="1" ht="13.05" customHeight="1">
      <c r="A49" s="803">
        <f t="shared" si="25"/>
        <v>0</v>
      </c>
      <c r="B49" s="802" t="s">
        <v>272</v>
      </c>
      <c r="C49" s="802">
        <v>9500</v>
      </c>
      <c r="D49" s="801">
        <f t="shared" si="26"/>
        <v>0</v>
      </c>
      <c r="E49" s="801"/>
      <c r="F49" s="801"/>
      <c r="G49" s="801"/>
      <c r="H49" s="1013">
        <v>0</v>
      </c>
      <c r="I49" s="1038">
        <v>43</v>
      </c>
      <c r="J49" s="1315">
        <v>45474</v>
      </c>
      <c r="K49" s="1052">
        <v>0.90779600000000005</v>
      </c>
      <c r="L49" s="1041"/>
      <c r="M49" s="1042" t="s">
        <v>929</v>
      </c>
      <c r="N49" s="1043"/>
      <c r="O49" s="1043"/>
      <c r="P49" s="1044"/>
      <c r="Q49" s="1045"/>
      <c r="R49" s="1043"/>
      <c r="S49" s="1046"/>
      <c r="T49" s="1046"/>
      <c r="U49" s="1043"/>
      <c r="V49" s="1047"/>
      <c r="W49" s="1048">
        <f>IF(,0,ROUND(((R49*$K$49)),2))</f>
        <v>0</v>
      </c>
      <c r="X49" s="1048">
        <f>IF(,0,ROUND(((S49*$K$49)),2))</f>
        <v>0</v>
      </c>
      <c r="Y49" s="1048"/>
      <c r="Z49" s="1048">
        <f t="shared" si="31"/>
        <v>0</v>
      </c>
      <c r="AA49" s="839">
        <f t="shared" si="32"/>
        <v>0</v>
      </c>
      <c r="AB49" s="1049">
        <f>(TRUNC(((((IF($G49=0,(K$49*C49*$V49/bb/ay*gün),((K$49*C49*$V49/bb)-(((40*C49*$V49/bb)/ay)*$G49)/4))))*cc)+artı)/aa))/bb</f>
        <v>0</v>
      </c>
      <c r="AC49" s="1048">
        <f t="shared" si="27"/>
        <v>0</v>
      </c>
      <c r="AD49" s="1048">
        <f t="shared" si="33"/>
        <v>0</v>
      </c>
      <c r="AE49" s="1048">
        <f>IF(,0,ROUND(((AD49)*(20)/100),2))</f>
        <v>0</v>
      </c>
      <c r="AF49" s="1048">
        <f t="shared" si="34"/>
        <v>0</v>
      </c>
      <c r="AG49" s="1048">
        <f t="shared" si="35"/>
        <v>0</v>
      </c>
      <c r="AH49" s="1048">
        <f t="shared" si="36"/>
        <v>0</v>
      </c>
      <c r="AI49" s="1048">
        <f t="shared" si="37"/>
        <v>0</v>
      </c>
      <c r="AJ49" s="1048">
        <f t="shared" si="38"/>
        <v>0</v>
      </c>
      <c r="AK49" s="1048"/>
      <c r="AL49" s="1048">
        <f t="shared" si="28"/>
        <v>0</v>
      </c>
      <c r="AM49" s="1048">
        <f t="shared" si="29"/>
        <v>0</v>
      </c>
      <c r="AN49" s="1050">
        <f t="shared" si="30"/>
        <v>43</v>
      </c>
    </row>
    <row r="50" spans="1:40" s="800" customFormat="1" ht="13.05" customHeight="1">
      <c r="A50" s="803">
        <f t="shared" si="25"/>
        <v>0</v>
      </c>
      <c r="B50" s="802" t="s">
        <v>272</v>
      </c>
      <c r="C50" s="802">
        <v>9500</v>
      </c>
      <c r="D50" s="801">
        <f t="shared" si="26"/>
        <v>0</v>
      </c>
      <c r="E50" s="801"/>
      <c r="F50" s="801"/>
      <c r="G50" s="801"/>
      <c r="H50" s="1013">
        <v>0</v>
      </c>
      <c r="I50" s="1038">
        <v>44</v>
      </c>
      <c r="J50" s="1315">
        <v>45505</v>
      </c>
      <c r="K50" s="1052">
        <v>0.90779600000000005</v>
      </c>
      <c r="L50" s="1041"/>
      <c r="M50" s="1042" t="s">
        <v>929</v>
      </c>
      <c r="N50" s="1043"/>
      <c r="O50" s="1043"/>
      <c r="P50" s="1044"/>
      <c r="Q50" s="1045"/>
      <c r="R50" s="1043"/>
      <c r="S50" s="1046"/>
      <c r="T50" s="1046"/>
      <c r="U50" s="1043"/>
      <c r="V50" s="1047"/>
      <c r="W50" s="1048">
        <f>IF(,0,ROUND(((R50*$K$50)),2))</f>
        <v>0</v>
      </c>
      <c r="X50" s="1048">
        <f>IF(,0,ROUND(((S50*$K$50)),2))</f>
        <v>0</v>
      </c>
      <c r="Y50" s="1048"/>
      <c r="Z50" s="1048">
        <f t="shared" si="31"/>
        <v>0</v>
      </c>
      <c r="AA50" s="839">
        <f t="shared" si="32"/>
        <v>0</v>
      </c>
      <c r="AB50" s="1049">
        <f>(TRUNC(((((IF($G50=0,(K$50*C50*$V50/bb/ay*gün),((K$50*C50*$V50/bb)-(((K$50*C50*$V50/bb)/ay)*$G50)/4))))*cc)+artı)/aa))/bb</f>
        <v>0</v>
      </c>
      <c r="AC50" s="1048">
        <f t="shared" si="27"/>
        <v>0</v>
      </c>
      <c r="AD50" s="1048">
        <f t="shared" si="33"/>
        <v>0</v>
      </c>
      <c r="AE50" s="1048">
        <f>IF(,0,ROUND(((AD50)*(20)/100),2))</f>
        <v>0</v>
      </c>
      <c r="AF50" s="1048">
        <f t="shared" si="34"/>
        <v>0</v>
      </c>
      <c r="AG50" s="1048">
        <f t="shared" si="35"/>
        <v>0</v>
      </c>
      <c r="AH50" s="1048">
        <f t="shared" si="36"/>
        <v>0</v>
      </c>
      <c r="AI50" s="1048">
        <f t="shared" si="37"/>
        <v>0</v>
      </c>
      <c r="AJ50" s="1048">
        <f t="shared" si="38"/>
        <v>0</v>
      </c>
      <c r="AK50" s="1048"/>
      <c r="AL50" s="1048">
        <f t="shared" si="28"/>
        <v>0</v>
      </c>
      <c r="AM50" s="1048">
        <f t="shared" si="29"/>
        <v>0</v>
      </c>
      <c r="AN50" s="1050">
        <f t="shared" si="30"/>
        <v>44</v>
      </c>
    </row>
    <row r="51" spans="1:40" s="800" customFormat="1" ht="13.05" customHeight="1">
      <c r="A51" s="803">
        <f t="shared" si="25"/>
        <v>0</v>
      </c>
      <c r="B51" s="802" t="s">
        <v>272</v>
      </c>
      <c r="C51" s="802">
        <v>9500</v>
      </c>
      <c r="D51" s="801">
        <f t="shared" si="26"/>
        <v>0</v>
      </c>
      <c r="E51" s="801"/>
      <c r="F51" s="801"/>
      <c r="G51" s="801"/>
      <c r="H51" s="1013">
        <v>0</v>
      </c>
      <c r="I51" s="1038">
        <v>45</v>
      </c>
      <c r="J51" s="1315">
        <v>45536</v>
      </c>
      <c r="K51" s="1052">
        <v>0.90779600000000005</v>
      </c>
      <c r="L51" s="1041"/>
      <c r="M51" s="1042" t="s">
        <v>929</v>
      </c>
      <c r="N51" s="1043"/>
      <c r="O51" s="1043"/>
      <c r="P51" s="1044"/>
      <c r="Q51" s="1045"/>
      <c r="R51" s="1043"/>
      <c r="S51" s="1046"/>
      <c r="T51" s="1046"/>
      <c r="U51" s="1043"/>
      <c r="V51" s="1047"/>
      <c r="W51" s="1048">
        <f>IF(,0,ROUND(((R51*$K$51)),2))</f>
        <v>0</v>
      </c>
      <c r="X51" s="1048">
        <f>IF(,0,ROUND(((S51*$K$51)),2))</f>
        <v>0</v>
      </c>
      <c r="Y51" s="1048">
        <f>W51+X51</f>
        <v>0</v>
      </c>
      <c r="Z51" s="1048"/>
      <c r="AA51" s="839"/>
      <c r="AB51" s="1049">
        <f>(TRUNC(((((IF($G51=0,(K$51*C51*$V51/bb/ay*gün),((K$51*C51*$V51/bb)-(((K$51*C51*$V51/bb)/ay)*$G51)/4))))*cc)+artı)/aa))/bb</f>
        <v>0</v>
      </c>
      <c r="AC51" s="1048">
        <f t="shared" si="27"/>
        <v>0</v>
      </c>
      <c r="AD51" s="1048"/>
      <c r="AE51" s="1048"/>
      <c r="AF51" s="1048"/>
      <c r="AG51" s="1048"/>
      <c r="AH51" s="1048"/>
      <c r="AI51" s="1048"/>
      <c r="AJ51" s="1048"/>
      <c r="AK51" s="1048">
        <f>Y51*2</f>
        <v>0</v>
      </c>
      <c r="AL51" s="1048">
        <f t="shared" si="28"/>
        <v>0</v>
      </c>
      <c r="AM51" s="1048">
        <f t="shared" si="29"/>
        <v>0</v>
      </c>
      <c r="AN51" s="1050">
        <f t="shared" si="30"/>
        <v>45</v>
      </c>
    </row>
    <row r="52" spans="1:40" s="800" customFormat="1" ht="13.05" customHeight="1">
      <c r="A52" s="803">
        <f t="shared" si="25"/>
        <v>0</v>
      </c>
      <c r="B52" s="802" t="s">
        <v>272</v>
      </c>
      <c r="C52" s="802">
        <v>9500</v>
      </c>
      <c r="D52" s="801">
        <f t="shared" si="26"/>
        <v>0</v>
      </c>
      <c r="E52" s="801"/>
      <c r="F52" s="801"/>
      <c r="G52" s="801"/>
      <c r="H52" s="1013">
        <v>0</v>
      </c>
      <c r="I52" s="1038">
        <v>46</v>
      </c>
      <c r="J52" s="1315">
        <v>45566</v>
      </c>
      <c r="K52" s="1052">
        <v>0.90779600000000005</v>
      </c>
      <c r="L52" s="1041"/>
      <c r="M52" s="1042" t="s">
        <v>929</v>
      </c>
      <c r="N52" s="1043"/>
      <c r="O52" s="1043"/>
      <c r="P52" s="1044"/>
      <c r="Q52" s="1045"/>
      <c r="R52" s="1043"/>
      <c r="S52" s="1046"/>
      <c r="T52" s="1046"/>
      <c r="U52" s="1043"/>
      <c r="V52" s="1047"/>
      <c r="W52" s="1048">
        <f>IF(,0,ROUND(((R52*$K$52)),2))</f>
        <v>0</v>
      </c>
      <c r="X52" s="1048">
        <f>IF(,0,ROUND(((S52*$K$52)),2))</f>
        <v>0</v>
      </c>
      <c r="Y52" s="1048"/>
      <c r="Z52" s="1048">
        <f t="shared" ref="Z52:Z56" si="40">IF(,0,ROUND(((X52+W52)*(20)/100),2))</f>
        <v>0</v>
      </c>
      <c r="AA52" s="839">
        <f t="shared" ref="AA52:AA56" si="41">W52+X52*12/100</f>
        <v>0</v>
      </c>
      <c r="AB52" s="1049">
        <f>(TRUNC(((((IF($G52=0,(K$52*C52*$V52/bb/ay*gün),((K$52*C52*$V52/bb)-(((K$52*C52*$V52/bb)/ay)*$G52)/4))))*cc)+artı)/aa))/bb</f>
        <v>0</v>
      </c>
      <c r="AC52" s="1048">
        <f t="shared" si="27"/>
        <v>0</v>
      </c>
      <c r="AD52" s="1048">
        <f t="shared" ref="AD52:AD56" si="42">(W52+X52+AA52-AI52)</f>
        <v>0</v>
      </c>
      <c r="AE52" s="1048">
        <f>IF(,0,ROUND(((AD52)*(20)/100),2))</f>
        <v>0</v>
      </c>
      <c r="AF52" s="1048">
        <f t="shared" ref="AF52:AF56" si="43">IF(,0,ROUND(((W52+X52+AA52+AB52)*(6.6)/1000),2))</f>
        <v>0</v>
      </c>
      <c r="AG52" s="1048">
        <f t="shared" ref="AG52:AG56" si="44">Z52</f>
        <v>0</v>
      </c>
      <c r="AH52" s="1048">
        <f t="shared" ref="AH52:AH56" si="45">AA52</f>
        <v>0</v>
      </c>
      <c r="AI52" s="1048">
        <f t="shared" ref="AI52:AI56" si="46">IF(,0,ROUND(((X52)*(16)/100),2))</f>
        <v>0</v>
      </c>
      <c r="AJ52" s="1048">
        <f t="shared" ref="AJ52:AJ56" si="47">AG52+AI52</f>
        <v>0</v>
      </c>
      <c r="AK52" s="1048"/>
      <c r="AL52" s="1048">
        <f t="shared" si="28"/>
        <v>0</v>
      </c>
      <c r="AM52" s="1048">
        <f t="shared" si="29"/>
        <v>0</v>
      </c>
      <c r="AN52" s="1050">
        <f t="shared" si="30"/>
        <v>46</v>
      </c>
    </row>
    <row r="53" spans="1:40" s="800" customFormat="1" ht="13.05" customHeight="1">
      <c r="A53" s="803">
        <f t="shared" si="25"/>
        <v>0</v>
      </c>
      <c r="B53" s="802" t="s">
        <v>272</v>
      </c>
      <c r="C53" s="802">
        <v>9500</v>
      </c>
      <c r="D53" s="801">
        <f t="shared" si="26"/>
        <v>0</v>
      </c>
      <c r="E53" s="801"/>
      <c r="F53" s="801"/>
      <c r="G53" s="801"/>
      <c r="H53" s="1013">
        <v>0</v>
      </c>
      <c r="I53" s="1038">
        <v>47</v>
      </c>
      <c r="J53" s="1315">
        <v>45597</v>
      </c>
      <c r="K53" s="1052">
        <v>0.90779600000000005</v>
      </c>
      <c r="L53" s="1041"/>
      <c r="M53" s="1042" t="s">
        <v>929</v>
      </c>
      <c r="N53" s="1043"/>
      <c r="O53" s="1043"/>
      <c r="P53" s="1044"/>
      <c r="Q53" s="1045"/>
      <c r="R53" s="1043"/>
      <c r="S53" s="1046"/>
      <c r="T53" s="1046"/>
      <c r="U53" s="1043"/>
      <c r="V53" s="1047"/>
      <c r="W53" s="1048">
        <f>IF(,0,ROUND(((R53*$K$53)),2))</f>
        <v>0</v>
      </c>
      <c r="X53" s="1048">
        <f>IF(,0,ROUND(((S53*$K$53)),2))</f>
        <v>0</v>
      </c>
      <c r="Y53" s="1048"/>
      <c r="Z53" s="1048">
        <f t="shared" si="40"/>
        <v>0</v>
      </c>
      <c r="AA53" s="839">
        <f t="shared" si="41"/>
        <v>0</v>
      </c>
      <c r="AB53" s="1049">
        <f>(TRUNC(((((IF($G53=0,(K$53*C53*$V53/bb/ay*gün),((K$53*C53*$V53/bb)-(((K$53*C53*$V53/bb)/ay)*$G53)/4))))*cc)+artı)/aa))/bb</f>
        <v>0</v>
      </c>
      <c r="AC53" s="1048">
        <f t="shared" si="27"/>
        <v>0</v>
      </c>
      <c r="AD53" s="1048">
        <f t="shared" si="42"/>
        <v>0</v>
      </c>
      <c r="AE53" s="1048">
        <f>IF(,0,ROUND(((AD53)*(20)/100),2))</f>
        <v>0</v>
      </c>
      <c r="AF53" s="1048">
        <f t="shared" si="43"/>
        <v>0</v>
      </c>
      <c r="AG53" s="1048">
        <f t="shared" si="44"/>
        <v>0</v>
      </c>
      <c r="AH53" s="1048">
        <f t="shared" si="45"/>
        <v>0</v>
      </c>
      <c r="AI53" s="1048">
        <f t="shared" si="46"/>
        <v>0</v>
      </c>
      <c r="AJ53" s="1048">
        <f t="shared" si="47"/>
        <v>0</v>
      </c>
      <c r="AK53" s="1048"/>
      <c r="AL53" s="1048">
        <f t="shared" si="28"/>
        <v>0</v>
      </c>
      <c r="AM53" s="1048">
        <f t="shared" si="29"/>
        <v>0</v>
      </c>
      <c r="AN53" s="1050">
        <f t="shared" si="30"/>
        <v>47</v>
      </c>
    </row>
    <row r="54" spans="1:40" s="800" customFormat="1" ht="13.05" customHeight="1">
      <c r="A54" s="803">
        <f t="shared" si="25"/>
        <v>0</v>
      </c>
      <c r="B54" s="802" t="s">
        <v>272</v>
      </c>
      <c r="C54" s="802">
        <v>9500</v>
      </c>
      <c r="D54" s="801">
        <f t="shared" si="26"/>
        <v>0</v>
      </c>
      <c r="E54" s="801"/>
      <c r="F54" s="801"/>
      <c r="G54" s="801"/>
      <c r="H54" s="1013">
        <v>0</v>
      </c>
      <c r="I54" s="1038">
        <v>48</v>
      </c>
      <c r="J54" s="1315">
        <v>45627</v>
      </c>
      <c r="K54" s="1052">
        <v>0.90779600000000005</v>
      </c>
      <c r="L54" s="1041"/>
      <c r="M54" s="1042" t="s">
        <v>929</v>
      </c>
      <c r="N54" s="1043"/>
      <c r="O54" s="1043"/>
      <c r="P54" s="1044"/>
      <c r="Q54" s="1045"/>
      <c r="R54" s="1043"/>
      <c r="S54" s="1046"/>
      <c r="T54" s="1046"/>
      <c r="U54" s="1043"/>
      <c r="V54" s="1047"/>
      <c r="W54" s="1048">
        <f>IF(,0,ROUND(((R54*$K$54)),2))</f>
        <v>0</v>
      </c>
      <c r="X54" s="1048">
        <f>IF(,0,ROUND(((S54*$K$54)),2))</f>
        <v>0</v>
      </c>
      <c r="Y54" s="1048"/>
      <c r="Z54" s="1048">
        <f t="shared" si="40"/>
        <v>0</v>
      </c>
      <c r="AA54" s="839">
        <f t="shared" si="41"/>
        <v>0</v>
      </c>
      <c r="AB54" s="1049">
        <f>(TRUNC(((((IF($G54=0,(K$54*C54*$V54/bb/ay*gün),((K$54*C54*$V54/bb)-(((K$54*C54*$V54/bb)/ay)*$G54)/4))))*cc)+artı)/aa))/bb</f>
        <v>0</v>
      </c>
      <c r="AC54" s="1048">
        <f t="shared" si="27"/>
        <v>0</v>
      </c>
      <c r="AD54" s="1048">
        <f t="shared" si="42"/>
        <v>0</v>
      </c>
      <c r="AE54" s="1048">
        <f>IF(,0,ROUND(((AD54)*(20)/100),2))</f>
        <v>0</v>
      </c>
      <c r="AF54" s="1048">
        <f t="shared" si="43"/>
        <v>0</v>
      </c>
      <c r="AG54" s="1048">
        <f t="shared" si="44"/>
        <v>0</v>
      </c>
      <c r="AH54" s="1048">
        <f t="shared" si="45"/>
        <v>0</v>
      </c>
      <c r="AI54" s="1048">
        <f t="shared" si="46"/>
        <v>0</v>
      </c>
      <c r="AJ54" s="1048">
        <f t="shared" si="47"/>
        <v>0</v>
      </c>
      <c r="AK54" s="1048"/>
      <c r="AL54" s="1048">
        <f t="shared" si="28"/>
        <v>0</v>
      </c>
      <c r="AM54" s="1048">
        <f t="shared" si="29"/>
        <v>0</v>
      </c>
      <c r="AN54" s="1050">
        <f t="shared" si="30"/>
        <v>48</v>
      </c>
    </row>
    <row r="55" spans="1:40" s="800" customFormat="1" ht="13.05" customHeight="1">
      <c r="A55" s="803">
        <f t="shared" si="25"/>
        <v>0</v>
      </c>
      <c r="B55" s="802" t="s">
        <v>272</v>
      </c>
      <c r="C55" s="802">
        <v>9500</v>
      </c>
      <c r="D55" s="801">
        <f t="shared" si="26"/>
        <v>0</v>
      </c>
      <c r="E55" s="801"/>
      <c r="F55" s="801"/>
      <c r="G55" s="801"/>
      <c r="H55" s="1013">
        <v>0</v>
      </c>
      <c r="I55" s="1038">
        <v>49</v>
      </c>
      <c r="J55" s="1315">
        <v>45658</v>
      </c>
      <c r="K55" s="1052">
        <v>1.012556</v>
      </c>
      <c r="L55" s="1041"/>
      <c r="M55" s="1042" t="s">
        <v>929</v>
      </c>
      <c r="N55" s="1043"/>
      <c r="O55" s="1043"/>
      <c r="P55" s="1044"/>
      <c r="Q55" s="1045"/>
      <c r="R55" s="1043"/>
      <c r="S55" s="1046"/>
      <c r="T55" s="1046"/>
      <c r="U55" s="1043"/>
      <c r="V55" s="1047"/>
      <c r="W55" s="1048">
        <f>IF(,0,ROUND(((R55*$K$55)),2))</f>
        <v>0</v>
      </c>
      <c r="X55" s="1048">
        <f>IF(,0,ROUND(((S55*$K$55)),2))</f>
        <v>0</v>
      </c>
      <c r="Y55" s="1048"/>
      <c r="Z55" s="1048">
        <f t="shared" si="40"/>
        <v>0</v>
      </c>
      <c r="AA55" s="839">
        <f t="shared" si="41"/>
        <v>0</v>
      </c>
      <c r="AB55" s="1049">
        <f>(TRUNC(((((IF($G55=0,(K$55*C55*$V55/bb/ay*gün),((K$55*C55*$V55/bb)-(((K$55*C55*$V55/bb)/ay)*$G55)/4))))*cc)+artı)/aa))/bb</f>
        <v>0</v>
      </c>
      <c r="AC55" s="1048">
        <f t="shared" si="27"/>
        <v>0</v>
      </c>
      <c r="AD55" s="1048">
        <f t="shared" si="42"/>
        <v>0</v>
      </c>
      <c r="AE55" s="1048">
        <f t="shared" ref="AE55:AE56" si="48">IF(,0,ROUND(((AD55)*(15)/100),2))</f>
        <v>0</v>
      </c>
      <c r="AF55" s="1048">
        <f t="shared" si="43"/>
        <v>0</v>
      </c>
      <c r="AG55" s="1048">
        <f t="shared" si="44"/>
        <v>0</v>
      </c>
      <c r="AH55" s="1048">
        <f t="shared" si="45"/>
        <v>0</v>
      </c>
      <c r="AI55" s="1048">
        <f t="shared" si="46"/>
        <v>0</v>
      </c>
      <c r="AJ55" s="1048">
        <f t="shared" si="47"/>
        <v>0</v>
      </c>
      <c r="AK55" s="1048"/>
      <c r="AL55" s="1048">
        <f t="shared" si="28"/>
        <v>0</v>
      </c>
      <c r="AM55" s="1048">
        <f t="shared" si="29"/>
        <v>0</v>
      </c>
      <c r="AN55" s="1050">
        <f t="shared" si="30"/>
        <v>49</v>
      </c>
    </row>
    <row r="56" spans="1:40" s="800" customFormat="1" ht="13.05" customHeight="1">
      <c r="A56" s="803">
        <f t="shared" si="25"/>
        <v>0</v>
      </c>
      <c r="B56" s="802" t="s">
        <v>272</v>
      </c>
      <c r="C56" s="802">
        <v>9500</v>
      </c>
      <c r="D56" s="801">
        <f t="shared" si="26"/>
        <v>0</v>
      </c>
      <c r="E56" s="801"/>
      <c r="F56" s="801"/>
      <c r="G56" s="801"/>
      <c r="H56" s="1013">
        <v>0</v>
      </c>
      <c r="I56" s="1038">
        <v>50</v>
      </c>
      <c r="J56" s="1315">
        <v>45689</v>
      </c>
      <c r="K56" s="1052">
        <v>1.012556</v>
      </c>
      <c r="L56" s="1041"/>
      <c r="M56" s="1042" t="s">
        <v>929</v>
      </c>
      <c r="N56" s="1043"/>
      <c r="O56" s="1043"/>
      <c r="P56" s="1044"/>
      <c r="Q56" s="1045"/>
      <c r="R56" s="1043"/>
      <c r="S56" s="1046"/>
      <c r="T56" s="1046"/>
      <c r="U56" s="1043"/>
      <c r="V56" s="1047"/>
      <c r="W56" s="1048">
        <f>IF(,0,ROUND(((R56*$K$56)),2))</f>
        <v>0</v>
      </c>
      <c r="X56" s="1048">
        <f>IF(,0,ROUND(((S56*$K$56)),2))</f>
        <v>0</v>
      </c>
      <c r="Y56" s="1048"/>
      <c r="Z56" s="1048">
        <f t="shared" si="40"/>
        <v>0</v>
      </c>
      <c r="AA56" s="839">
        <f t="shared" si="41"/>
        <v>0</v>
      </c>
      <c r="AB56" s="1049">
        <f>(TRUNC(((((IF($G56=0,(K$56*C56*$V56/bb/ay*gün),((K$56*C56*$V56/bb)-(((K$56*C56*$V56/bb)/ay)*$G56)/4))))*cc)+artı)/aa))/bb</f>
        <v>0</v>
      </c>
      <c r="AC56" s="1048">
        <f t="shared" si="27"/>
        <v>0</v>
      </c>
      <c r="AD56" s="1048">
        <f t="shared" si="42"/>
        <v>0</v>
      </c>
      <c r="AE56" s="1048">
        <f t="shared" si="48"/>
        <v>0</v>
      </c>
      <c r="AF56" s="1048">
        <f t="shared" si="43"/>
        <v>0</v>
      </c>
      <c r="AG56" s="1048">
        <f t="shared" si="44"/>
        <v>0</v>
      </c>
      <c r="AH56" s="1048">
        <f t="shared" si="45"/>
        <v>0</v>
      </c>
      <c r="AI56" s="1048">
        <f t="shared" si="46"/>
        <v>0</v>
      </c>
      <c r="AJ56" s="1048">
        <f t="shared" si="47"/>
        <v>0</v>
      </c>
      <c r="AK56" s="1048"/>
      <c r="AL56" s="1048">
        <f t="shared" si="28"/>
        <v>0</v>
      </c>
      <c r="AM56" s="1048">
        <f t="shared" si="29"/>
        <v>0</v>
      </c>
      <c r="AN56" s="1050">
        <f t="shared" si="30"/>
        <v>50</v>
      </c>
    </row>
    <row r="57" spans="1:40" s="800" customFormat="1" ht="15" customHeight="1">
      <c r="A57" s="1012"/>
      <c r="D57" s="1011"/>
      <c r="E57" s="1011"/>
      <c r="F57" s="1011"/>
      <c r="G57" s="1011"/>
      <c r="H57" s="1011"/>
      <c r="I57" s="2007" t="s">
        <v>122</v>
      </c>
      <c r="J57" s="2008"/>
      <c r="K57" s="2008"/>
      <c r="L57" s="2008"/>
      <c r="M57" s="2008"/>
      <c r="N57" s="2008"/>
      <c r="O57" s="2008"/>
      <c r="P57" s="2008"/>
      <c r="Q57" s="2008"/>
      <c r="R57" s="2008"/>
      <c r="S57" s="2008"/>
      <c r="T57" s="2008"/>
      <c r="U57" s="2008"/>
      <c r="V57" s="2009"/>
      <c r="W57" s="1035">
        <f t="shared" ref="W57:AM57" si="49">SUM(W7:W56)</f>
        <v>0</v>
      </c>
      <c r="X57" s="1035">
        <f t="shared" si="49"/>
        <v>0</v>
      </c>
      <c r="Y57" s="1035">
        <f t="shared" si="49"/>
        <v>0</v>
      </c>
      <c r="Z57" s="1035">
        <f t="shared" si="49"/>
        <v>0</v>
      </c>
      <c r="AA57" s="1035">
        <f t="shared" si="49"/>
        <v>0</v>
      </c>
      <c r="AB57" s="1035">
        <f t="shared" si="49"/>
        <v>0</v>
      </c>
      <c r="AC57" s="1035">
        <f t="shared" si="49"/>
        <v>0</v>
      </c>
      <c r="AD57" s="1035">
        <f t="shared" si="49"/>
        <v>0</v>
      </c>
      <c r="AE57" s="1035">
        <f t="shared" si="49"/>
        <v>0</v>
      </c>
      <c r="AF57" s="1035">
        <f t="shared" si="49"/>
        <v>0</v>
      </c>
      <c r="AG57" s="1035">
        <f t="shared" si="49"/>
        <v>0</v>
      </c>
      <c r="AH57" s="1035">
        <f t="shared" si="49"/>
        <v>0</v>
      </c>
      <c r="AI57" s="1035">
        <f t="shared" si="49"/>
        <v>0</v>
      </c>
      <c r="AJ57" s="1035">
        <f t="shared" si="49"/>
        <v>0</v>
      </c>
      <c r="AK57" s="1035">
        <f t="shared" si="49"/>
        <v>0</v>
      </c>
      <c r="AL57" s="1036">
        <f t="shared" si="49"/>
        <v>0</v>
      </c>
      <c r="AM57" s="1035">
        <f t="shared" si="49"/>
        <v>0</v>
      </c>
      <c r="AN57" s="1010"/>
    </row>
    <row r="58" spans="1:40" s="179" customFormat="1" ht="15" customHeight="1" thickBot="1">
      <c r="D58" s="799"/>
      <c r="E58" s="799"/>
      <c r="F58" s="799"/>
      <c r="G58" s="799"/>
      <c r="H58" s="799"/>
      <c r="I58" s="2010" t="s">
        <v>273</v>
      </c>
      <c r="J58" s="2011"/>
      <c r="K58" s="2011"/>
      <c r="L58" s="2011"/>
      <c r="M58" s="2011"/>
      <c r="N58" s="2011"/>
      <c r="O58" s="2011"/>
      <c r="P58" s="2011"/>
      <c r="Q58" s="2011"/>
      <c r="R58" s="2011"/>
      <c r="S58" s="2011"/>
      <c r="T58" s="2011"/>
      <c r="U58" s="2011"/>
      <c r="V58" s="2012"/>
      <c r="W58" s="1008">
        <f t="shared" ref="W58:AM58" si="50">W57</f>
        <v>0</v>
      </c>
      <c r="X58" s="1008">
        <f t="shared" si="50"/>
        <v>0</v>
      </c>
      <c r="Y58" s="1008">
        <f t="shared" si="50"/>
        <v>0</v>
      </c>
      <c r="Z58" s="1008">
        <f t="shared" si="50"/>
        <v>0</v>
      </c>
      <c r="AA58" s="1008">
        <f t="shared" si="50"/>
        <v>0</v>
      </c>
      <c r="AB58" s="1008">
        <f t="shared" si="50"/>
        <v>0</v>
      </c>
      <c r="AC58" s="1008">
        <f t="shared" si="50"/>
        <v>0</v>
      </c>
      <c r="AD58" s="1008">
        <f t="shared" si="50"/>
        <v>0</v>
      </c>
      <c r="AE58" s="1008">
        <f t="shared" si="50"/>
        <v>0</v>
      </c>
      <c r="AF58" s="1008">
        <f t="shared" si="50"/>
        <v>0</v>
      </c>
      <c r="AG58" s="1009">
        <f t="shared" si="50"/>
        <v>0</v>
      </c>
      <c r="AH58" s="1009">
        <f t="shared" si="50"/>
        <v>0</v>
      </c>
      <c r="AI58" s="1009">
        <f t="shared" si="50"/>
        <v>0</v>
      </c>
      <c r="AJ58" s="1009">
        <f t="shared" si="50"/>
        <v>0</v>
      </c>
      <c r="AK58" s="1008">
        <f t="shared" si="50"/>
        <v>0</v>
      </c>
      <c r="AL58" s="1007">
        <f t="shared" si="50"/>
        <v>0</v>
      </c>
      <c r="AM58" s="1006">
        <f t="shared" si="50"/>
        <v>0</v>
      </c>
      <c r="AN58" s="1005"/>
    </row>
    <row r="59" spans="1:40" s="179" customFormat="1" ht="15" customHeight="1">
      <c r="D59" s="799"/>
      <c r="E59" s="799"/>
      <c r="F59" s="799"/>
      <c r="G59" s="799"/>
      <c r="H59" s="799"/>
      <c r="I59" s="640"/>
      <c r="J59" s="640"/>
      <c r="K59" s="640"/>
      <c r="L59" s="640"/>
      <c r="M59" s="640"/>
      <c r="N59" s="640"/>
      <c r="O59" s="640"/>
      <c r="P59" s="640"/>
      <c r="Q59" s="640"/>
      <c r="R59" s="640"/>
      <c r="S59" s="640"/>
      <c r="T59" s="640"/>
      <c r="U59" s="640"/>
      <c r="V59" s="640"/>
      <c r="W59" s="1028"/>
      <c r="X59" s="1028"/>
      <c r="Y59" s="1028"/>
      <c r="Z59" s="1028"/>
      <c r="AA59" s="1028"/>
      <c r="AB59" s="1028"/>
      <c r="AC59" s="1028"/>
      <c r="AD59" s="1028"/>
      <c r="AE59" s="1028"/>
      <c r="AF59" s="1028"/>
      <c r="AG59" s="1029"/>
      <c r="AH59" s="1029"/>
      <c r="AI59" s="1029"/>
      <c r="AJ59" s="1029"/>
      <c r="AK59" s="1028"/>
      <c r="AL59" s="1028"/>
      <c r="AM59" s="1028"/>
      <c r="AN59" s="817"/>
    </row>
    <row r="60" spans="1:40" s="144" customFormat="1">
      <c r="D60" s="157"/>
      <c r="E60" s="157"/>
      <c r="F60" s="157"/>
      <c r="G60" s="157"/>
      <c r="H60" s="157"/>
      <c r="I60" s="148"/>
      <c r="J60" s="157"/>
      <c r="K60" s="157"/>
      <c r="L60" s="149"/>
      <c r="M60" s="149"/>
      <c r="N60" s="149"/>
      <c r="O60" s="149"/>
      <c r="P60" s="1004"/>
      <c r="Q60" s="1004"/>
      <c r="R60" s="150"/>
      <c r="S60" s="150"/>
      <c r="T60" s="150"/>
      <c r="U60" s="150"/>
      <c r="V60" s="150"/>
      <c r="W60" s="522"/>
      <c r="X60" s="522"/>
      <c r="Y60" s="522"/>
      <c r="Z60" s="522"/>
      <c r="AA60" s="522"/>
      <c r="AB60" s="522"/>
      <c r="AC60" s="522"/>
      <c r="AD60" s="522"/>
      <c r="AE60" s="522"/>
      <c r="AF60" s="522"/>
      <c r="AG60" s="798"/>
      <c r="AH60" s="798"/>
      <c r="AI60" s="798"/>
      <c r="AJ60" s="798"/>
      <c r="AK60" s="522"/>
      <c r="AL60" s="522"/>
      <c r="AM60" s="522"/>
      <c r="AN60" s="817"/>
    </row>
    <row r="61" spans="1:40" s="144" customFormat="1" ht="13.5" customHeight="1">
      <c r="D61" s="157"/>
      <c r="E61" s="157"/>
      <c r="F61" s="157"/>
      <c r="G61" s="157"/>
      <c r="H61" s="157"/>
      <c r="J61" s="1030"/>
      <c r="K61" s="1030"/>
      <c r="L61" s="1031">
        <f ca="1">TODAY()</f>
        <v>45785</v>
      </c>
      <c r="M61" s="818"/>
      <c r="N61" s="818"/>
      <c r="O61" s="818"/>
      <c r="P61" s="818"/>
      <c r="Q61" s="818"/>
      <c r="R61" s="818"/>
      <c r="S61" s="999"/>
      <c r="T61" s="999"/>
      <c r="U61" s="999"/>
      <c r="V61" s="999"/>
      <c r="W61" s="997"/>
      <c r="X61" s="997"/>
      <c r="Y61" s="997"/>
      <c r="Z61" s="997"/>
      <c r="AA61" s="997"/>
      <c r="AB61" s="997"/>
      <c r="AC61" s="997"/>
      <c r="AD61" s="997"/>
      <c r="AE61" s="997"/>
      <c r="AF61" s="997"/>
      <c r="AG61" s="998"/>
      <c r="AH61" s="2013">
        <f ca="1">TODAY()</f>
        <v>45785</v>
      </c>
      <c r="AI61" s="2013"/>
      <c r="AJ61" s="798"/>
      <c r="AK61" s="522"/>
      <c r="AL61" s="522"/>
      <c r="AM61" s="522"/>
      <c r="AN61" s="817"/>
    </row>
    <row r="62" spans="1:40" s="137" customFormat="1" ht="13.5" customHeight="1">
      <c r="A62" s="144"/>
      <c r="B62" s="144"/>
      <c r="C62" s="144"/>
      <c r="D62" s="157"/>
      <c r="E62" s="157"/>
      <c r="F62" s="157"/>
      <c r="G62" s="157"/>
      <c r="H62" s="157" t="s">
        <v>47</v>
      </c>
      <c r="J62" s="1030"/>
      <c r="K62" s="1030"/>
      <c r="L62" s="870" t="s">
        <v>864</v>
      </c>
      <c r="M62" s="818"/>
      <c r="N62" s="818"/>
      <c r="O62" s="818"/>
      <c r="P62" s="818"/>
      <c r="Q62" s="818"/>
      <c r="R62" s="818"/>
      <c r="S62" s="999"/>
      <c r="T62" s="999"/>
      <c r="U62" s="999"/>
      <c r="V62" s="999"/>
      <c r="W62" s="997"/>
      <c r="X62" s="997"/>
      <c r="Y62" s="997"/>
      <c r="Z62" s="819"/>
      <c r="AA62" s="997"/>
      <c r="AB62" s="819"/>
      <c r="AC62" s="997"/>
      <c r="AD62" s="997"/>
      <c r="AE62" s="997"/>
      <c r="AF62" s="997"/>
      <c r="AG62" s="998"/>
      <c r="AH62" s="2006" t="s">
        <v>319</v>
      </c>
      <c r="AI62" s="2006"/>
      <c r="AJ62" s="798"/>
      <c r="AK62" s="522"/>
      <c r="AL62" s="522"/>
      <c r="AM62" s="522"/>
      <c r="AN62" s="817"/>
    </row>
    <row r="63" spans="1:40" s="137" customFormat="1" ht="13.5" customHeight="1">
      <c r="B63" s="137" t="s">
        <v>47</v>
      </c>
      <c r="D63" s="154"/>
      <c r="E63" s="154"/>
      <c r="F63" s="154"/>
      <c r="G63" s="154"/>
      <c r="H63" s="154"/>
      <c r="I63" s="155"/>
      <c r="J63" s="1032"/>
      <c r="K63" s="1032"/>
      <c r="L63" s="818"/>
      <c r="M63" s="818"/>
      <c r="N63" s="818"/>
      <c r="O63" s="818"/>
      <c r="P63" s="820"/>
      <c r="Q63" s="820"/>
      <c r="R63" s="821"/>
      <c r="S63" s="818"/>
      <c r="T63" s="818"/>
      <c r="U63" s="818"/>
      <c r="V63" s="999"/>
      <c r="W63" s="819"/>
      <c r="X63" s="997"/>
      <c r="Y63" s="997"/>
      <c r="Z63" s="819"/>
      <c r="AA63" s="997"/>
      <c r="AB63" s="819"/>
      <c r="AC63" s="819"/>
      <c r="AD63" s="819"/>
      <c r="AE63" s="819"/>
      <c r="AF63" s="819"/>
      <c r="AG63" s="822"/>
      <c r="AH63" s="2006"/>
      <c r="AI63" s="2006"/>
      <c r="AJ63" s="1003"/>
      <c r="AK63" s="522"/>
      <c r="AL63" s="153"/>
      <c r="AM63" s="153"/>
      <c r="AN63" s="817"/>
    </row>
    <row r="64" spans="1:40" s="137" customFormat="1" ht="16.95" customHeight="1">
      <c r="D64" s="154"/>
      <c r="E64" s="154"/>
      <c r="F64" s="154"/>
      <c r="G64" s="154"/>
      <c r="H64" s="154"/>
      <c r="I64" s="155"/>
      <c r="J64" s="1032"/>
      <c r="K64" s="1033" t="s">
        <v>861</v>
      </c>
      <c r="L64" s="818"/>
      <c r="M64" s="818"/>
      <c r="N64" s="818"/>
      <c r="O64" s="818"/>
      <c r="P64" s="818"/>
      <c r="Q64" s="818"/>
      <c r="R64" s="821"/>
      <c r="S64" s="818"/>
      <c r="T64" s="818"/>
      <c r="U64" s="818"/>
      <c r="V64" s="999"/>
      <c r="W64" s="819"/>
      <c r="X64" s="819"/>
      <c r="Y64" s="819"/>
      <c r="Z64" s="819"/>
      <c r="AA64" s="997"/>
      <c r="AB64" s="819"/>
      <c r="AC64" s="819"/>
      <c r="AD64" s="819"/>
      <c r="AE64" s="819"/>
      <c r="AF64" s="819"/>
      <c r="AG64" s="1033" t="s">
        <v>861</v>
      </c>
      <c r="AH64" s="2006"/>
      <c r="AI64" s="2006"/>
      <c r="AJ64" s="1003"/>
      <c r="AK64" s="153"/>
      <c r="AL64" s="153"/>
      <c r="AM64" s="153"/>
      <c r="AN64" s="817"/>
    </row>
    <row r="65" spans="9:41" s="137" customFormat="1" ht="16.95" customHeight="1">
      <c r="I65" s="148"/>
      <c r="J65" s="818"/>
      <c r="K65" s="1034" t="s">
        <v>923</v>
      </c>
      <c r="L65" s="818"/>
      <c r="M65" s="818"/>
      <c r="N65" s="818"/>
      <c r="O65" s="818"/>
      <c r="P65" s="818"/>
      <c r="Q65" s="818"/>
      <c r="R65" s="818"/>
      <c r="S65" s="818"/>
      <c r="T65" s="818"/>
      <c r="U65" s="818"/>
      <c r="V65" s="999"/>
      <c r="W65" s="819"/>
      <c r="X65" s="819"/>
      <c r="Y65" s="819"/>
      <c r="Z65" s="819"/>
      <c r="AA65" s="997"/>
      <c r="AB65" s="819"/>
      <c r="AC65" s="819"/>
      <c r="AD65" s="819"/>
      <c r="AE65" s="819"/>
      <c r="AF65" s="819"/>
      <c r="AG65" s="1034" t="s">
        <v>923</v>
      </c>
      <c r="AH65" s="2006"/>
      <c r="AI65" s="2006"/>
      <c r="AJ65" s="797"/>
      <c r="AK65" s="152"/>
      <c r="AL65" s="152"/>
      <c r="AM65" s="152"/>
      <c r="AN65" s="1002"/>
    </row>
    <row r="66" spans="9:41" s="137" customFormat="1" ht="16.95" customHeight="1">
      <c r="I66" s="148"/>
      <c r="J66" s="818"/>
      <c r="K66" s="1034" t="s">
        <v>862</v>
      </c>
      <c r="L66" s="818"/>
      <c r="M66" s="818"/>
      <c r="N66" s="818"/>
      <c r="O66" s="818"/>
      <c r="P66" s="818"/>
      <c r="Q66" s="818"/>
      <c r="R66" s="818"/>
      <c r="S66" s="818"/>
      <c r="T66" s="818"/>
      <c r="U66" s="818"/>
      <c r="V66" s="999"/>
      <c r="W66" s="819"/>
      <c r="X66" s="819"/>
      <c r="Y66" s="819"/>
      <c r="Z66" s="819"/>
      <c r="AA66" s="997"/>
      <c r="AB66" s="819"/>
      <c r="AC66" s="819"/>
      <c r="AD66" s="819"/>
      <c r="AE66" s="819"/>
      <c r="AF66" s="819"/>
      <c r="AG66" s="1034" t="s">
        <v>862</v>
      </c>
      <c r="AH66" s="2006"/>
      <c r="AI66" s="2006"/>
      <c r="AJ66" s="797"/>
      <c r="AK66" s="152"/>
      <c r="AL66" s="152"/>
      <c r="AM66" s="152"/>
      <c r="AN66" s="1002"/>
    </row>
    <row r="67" spans="9:41" s="137" customFormat="1" ht="13.5" customHeight="1">
      <c r="I67" s="148"/>
      <c r="M67" s="148"/>
      <c r="N67" s="148"/>
      <c r="O67" s="148"/>
      <c r="V67" s="144"/>
      <c r="W67" s="152"/>
      <c r="X67" s="152"/>
      <c r="Y67" s="152"/>
      <c r="Z67" s="152"/>
      <c r="AA67" s="796"/>
      <c r="AB67" s="152"/>
      <c r="AC67" s="152"/>
      <c r="AD67" s="152"/>
      <c r="AE67" s="152"/>
      <c r="AF67" s="152"/>
      <c r="AG67" s="797"/>
      <c r="AH67" s="797"/>
      <c r="AI67" s="797"/>
      <c r="AJ67" s="797"/>
      <c r="AK67" s="152"/>
      <c r="AL67" s="152"/>
      <c r="AM67" s="152"/>
      <c r="AN67" s="1002"/>
      <c r="AO67" s="144"/>
    </row>
    <row r="68" spans="9:41" s="137" customFormat="1" ht="13.5" customHeight="1">
      <c r="I68" s="148"/>
      <c r="M68" s="148"/>
      <c r="N68" s="148"/>
      <c r="O68" s="148"/>
      <c r="V68" s="144"/>
      <c r="AA68" s="144"/>
      <c r="AG68" s="146"/>
      <c r="AH68" s="146"/>
      <c r="AI68" s="146"/>
      <c r="AJ68" s="146"/>
      <c r="AN68" s="179"/>
      <c r="AO68" s="144"/>
    </row>
    <row r="69" spans="9:41" s="137" customFormat="1" ht="13.5" customHeight="1">
      <c r="I69" s="148"/>
      <c r="M69" s="148"/>
      <c r="N69" s="148"/>
      <c r="O69" s="148"/>
      <c r="R69" s="156"/>
      <c r="V69" s="144"/>
      <c r="AA69" s="144"/>
      <c r="AG69" s="146"/>
      <c r="AH69" s="146"/>
      <c r="AI69" s="146"/>
      <c r="AJ69" s="146"/>
      <c r="AN69" s="179"/>
    </row>
    <row r="70" spans="9:41" s="137" customFormat="1" ht="13.5" customHeight="1">
      <c r="I70" s="148"/>
      <c r="M70" s="148"/>
      <c r="N70" s="148"/>
      <c r="O70" s="148"/>
      <c r="R70" s="156"/>
      <c r="V70" s="144"/>
      <c r="AA70" s="144"/>
      <c r="AG70" s="146"/>
      <c r="AH70" s="146"/>
      <c r="AI70" s="146"/>
      <c r="AJ70" s="146"/>
      <c r="AN70" s="179"/>
      <c r="AO70" s="1946"/>
    </row>
    <row r="71" spans="9:41" s="137" customFormat="1" ht="13.5" customHeight="1">
      <c r="I71" s="148"/>
      <c r="M71" s="148"/>
      <c r="N71" s="148"/>
      <c r="O71" s="148"/>
      <c r="R71" s="156"/>
      <c r="V71" s="144"/>
      <c r="X71" s="144"/>
      <c r="Y71" s="144"/>
      <c r="AA71" s="144"/>
      <c r="AG71" s="146"/>
      <c r="AH71" s="146"/>
      <c r="AI71" s="146"/>
      <c r="AJ71" s="146"/>
      <c r="AN71" s="179"/>
      <c r="AO71" s="1946"/>
    </row>
    <row r="72" spans="9:41" s="137" customFormat="1" ht="13.5" customHeight="1">
      <c r="I72" s="148"/>
      <c r="M72" s="148"/>
      <c r="N72" s="148"/>
      <c r="O72" s="148"/>
      <c r="R72" s="156"/>
      <c r="V72" s="144"/>
      <c r="X72" s="157"/>
      <c r="Y72" s="157"/>
      <c r="AA72" s="144"/>
      <c r="AB72" s="154"/>
      <c r="AG72" s="146"/>
      <c r="AH72" s="146"/>
      <c r="AI72" s="146"/>
      <c r="AJ72" s="146"/>
      <c r="AN72" s="179"/>
      <c r="AO72" s="1946"/>
    </row>
    <row r="73" spans="9:41" s="137" customFormat="1" ht="13.5" customHeight="1">
      <c r="I73" s="148"/>
      <c r="M73" s="148"/>
      <c r="N73" s="148"/>
      <c r="O73" s="148"/>
      <c r="R73" s="156"/>
      <c r="V73" s="144"/>
      <c r="AA73" s="144"/>
      <c r="AG73" s="146"/>
      <c r="AH73" s="146"/>
      <c r="AI73" s="146"/>
      <c r="AJ73" s="146"/>
      <c r="AN73" s="179"/>
      <c r="AO73" s="1946"/>
    </row>
    <row r="74" spans="9:41" s="137" customFormat="1" ht="13.5" customHeight="1">
      <c r="I74" s="148"/>
      <c r="M74" s="148"/>
      <c r="N74" s="148"/>
      <c r="O74" s="148"/>
      <c r="R74" s="156"/>
      <c r="V74" s="144"/>
      <c r="AA74" s="144"/>
      <c r="AG74" s="146"/>
      <c r="AH74" s="146"/>
      <c r="AI74" s="146"/>
      <c r="AJ74" s="146"/>
      <c r="AN74" s="179"/>
      <c r="AO74" s="1946"/>
    </row>
    <row r="75" spans="9:41" s="137" customFormat="1" ht="13.5" customHeight="1">
      <c r="I75" s="148"/>
      <c r="M75" s="148"/>
      <c r="N75" s="148"/>
      <c r="O75" s="148"/>
      <c r="R75" s="156"/>
      <c r="V75" s="144"/>
      <c r="AA75" s="144"/>
      <c r="AG75" s="146"/>
      <c r="AH75" s="146"/>
      <c r="AI75" s="146"/>
      <c r="AJ75" s="146"/>
      <c r="AN75" s="179"/>
      <c r="AO75" s="1946"/>
    </row>
    <row r="76" spans="9:41" s="137" customFormat="1" ht="13.5" customHeight="1">
      <c r="I76" s="148"/>
      <c r="M76" s="148"/>
      <c r="N76" s="148"/>
      <c r="O76" s="148"/>
      <c r="R76" s="156"/>
      <c r="V76" s="144"/>
      <c r="AA76" s="144"/>
      <c r="AG76" s="146"/>
      <c r="AH76" s="146"/>
      <c r="AI76" s="146"/>
      <c r="AJ76" s="146"/>
      <c r="AN76" s="179"/>
      <c r="AO76" s="1946"/>
    </row>
    <row r="77" spans="9:41" s="137" customFormat="1" ht="13.5" customHeight="1">
      <c r="I77" s="148"/>
      <c r="M77" s="148"/>
      <c r="N77" s="148"/>
      <c r="O77" s="148"/>
      <c r="R77" s="156"/>
      <c r="V77" s="144"/>
      <c r="AA77" s="144"/>
      <c r="AG77" s="146"/>
      <c r="AH77" s="146"/>
      <c r="AI77" s="146"/>
      <c r="AJ77" s="146"/>
      <c r="AN77" s="179"/>
      <c r="AO77" s="1946"/>
    </row>
    <row r="78" spans="9:41" s="137" customFormat="1" ht="13.5" customHeight="1">
      <c r="I78" s="148"/>
      <c r="M78" s="148"/>
      <c r="N78" s="148"/>
      <c r="O78" s="148"/>
      <c r="R78" s="156"/>
      <c r="V78" s="144"/>
      <c r="AA78" s="144"/>
      <c r="AG78" s="146"/>
      <c r="AH78" s="146"/>
      <c r="AI78" s="146"/>
      <c r="AJ78" s="146"/>
      <c r="AN78" s="179"/>
    </row>
    <row r="79" spans="9:41" s="137" customFormat="1" ht="13.2">
      <c r="R79" s="156"/>
      <c r="V79" s="144"/>
      <c r="AA79" s="144"/>
      <c r="AG79" s="146"/>
      <c r="AH79" s="146"/>
      <c r="AI79" s="146"/>
      <c r="AJ79" s="146"/>
      <c r="AN79" s="179"/>
    </row>
    <row r="80" spans="9:41" s="137" customFormat="1" ht="13.2">
      <c r="R80" s="156"/>
      <c r="V80" s="144"/>
      <c r="AA80" s="144"/>
      <c r="AG80" s="146"/>
      <c r="AH80" s="146"/>
      <c r="AI80" s="146"/>
      <c r="AJ80" s="146"/>
      <c r="AN80" s="179"/>
    </row>
    <row r="81" spans="1:41" s="137" customFormat="1" ht="13.2">
      <c r="R81" s="156"/>
      <c r="V81" s="144"/>
      <c r="AA81" s="144"/>
      <c r="AG81" s="146"/>
      <c r="AH81" s="146"/>
      <c r="AI81" s="146"/>
      <c r="AJ81" s="146"/>
      <c r="AN81" s="179"/>
      <c r="AO81" s="144"/>
    </row>
    <row r="82" spans="1:41" s="137" customFormat="1" ht="13.2">
      <c r="R82" s="156"/>
      <c r="V82" s="144"/>
      <c r="AA82" s="144"/>
      <c r="AG82" s="146"/>
      <c r="AH82" s="146"/>
      <c r="AI82" s="146"/>
      <c r="AJ82" s="146"/>
      <c r="AN82" s="179"/>
    </row>
    <row r="83" spans="1:41" s="137" customFormat="1" ht="13.2">
      <c r="R83" s="156"/>
      <c r="V83" s="144"/>
      <c r="AA83" s="144"/>
      <c r="AG83" s="146"/>
      <c r="AH83" s="146"/>
      <c r="AI83" s="146"/>
      <c r="AJ83" s="146"/>
      <c r="AN83" s="179"/>
      <c r="AO83" s="144"/>
    </row>
    <row r="84" spans="1:41" s="137" customFormat="1" ht="13.2">
      <c r="R84" s="156"/>
      <c r="V84" s="144"/>
      <c r="AA84" s="144"/>
      <c r="AG84" s="146"/>
      <c r="AH84" s="146"/>
      <c r="AI84" s="146"/>
      <c r="AJ84" s="146"/>
      <c r="AN84" s="179"/>
    </row>
    <row r="85" spans="1:41" s="137" customFormat="1" ht="13.2">
      <c r="R85" s="156"/>
      <c r="V85" s="144"/>
      <c r="AA85" s="144"/>
      <c r="AG85" s="146"/>
      <c r="AH85" s="146"/>
      <c r="AI85" s="146"/>
      <c r="AJ85" s="146"/>
      <c r="AN85" s="179"/>
      <c r="AO85" s="144"/>
    </row>
    <row r="86" spans="1:41" s="137" customFormat="1" ht="13.2">
      <c r="R86" s="156"/>
      <c r="V86" s="144"/>
      <c r="AA86" s="144"/>
      <c r="AG86" s="146"/>
      <c r="AH86" s="146"/>
      <c r="AI86" s="146"/>
      <c r="AJ86" s="146"/>
      <c r="AN86" s="179"/>
    </row>
    <row r="87" spans="1:41" s="137" customFormat="1" ht="13.2">
      <c r="R87" s="156"/>
      <c r="V87" s="144"/>
      <c r="AA87" s="144"/>
      <c r="AG87" s="146"/>
      <c r="AH87" s="146"/>
      <c r="AI87" s="146"/>
      <c r="AJ87" s="146"/>
      <c r="AN87" s="179"/>
      <c r="AO87" s="144"/>
    </row>
    <row r="88" spans="1:41" s="137" customFormat="1" ht="13.2">
      <c r="R88" s="156"/>
      <c r="V88" s="144"/>
      <c r="AA88" s="144"/>
      <c r="AG88" s="146"/>
      <c r="AH88" s="146"/>
      <c r="AI88" s="146"/>
      <c r="AJ88" s="146"/>
      <c r="AN88" s="179"/>
    </row>
    <row r="89" spans="1:41" s="137" customFormat="1" ht="13.2">
      <c r="R89" s="156"/>
      <c r="V89" s="144"/>
      <c r="AA89" s="144"/>
      <c r="AG89" s="146"/>
      <c r="AH89" s="146"/>
      <c r="AI89" s="146"/>
      <c r="AJ89" s="146"/>
      <c r="AN89" s="179"/>
    </row>
    <row r="90" spans="1:41" s="137" customFormat="1" ht="13.2">
      <c r="R90" s="156"/>
      <c r="V90" s="144"/>
      <c r="AA90" s="144"/>
      <c r="AG90" s="146"/>
      <c r="AH90" s="146"/>
      <c r="AI90" s="146"/>
      <c r="AJ90" s="146"/>
      <c r="AN90" s="179"/>
    </row>
    <row r="91" spans="1:41" s="137" customFormat="1" ht="13.2">
      <c r="R91" s="156"/>
      <c r="V91" s="144"/>
      <c r="AA91" s="144"/>
      <c r="AG91" s="146"/>
      <c r="AH91" s="146"/>
      <c r="AI91" s="146"/>
      <c r="AJ91" s="146"/>
      <c r="AN91" s="179"/>
    </row>
    <row r="92" spans="1:41" s="137" customFormat="1" ht="13.2">
      <c r="A92" s="137">
        <v>7</v>
      </c>
      <c r="R92" s="156"/>
      <c r="V92" s="144"/>
      <c r="AA92" s="144"/>
      <c r="AG92" s="146"/>
      <c r="AH92" s="146"/>
      <c r="AI92" s="146"/>
      <c r="AJ92" s="146"/>
      <c r="AN92" s="179"/>
    </row>
    <row r="93" spans="1:41" s="137" customFormat="1" ht="13.2">
      <c r="R93" s="156"/>
      <c r="V93" s="144"/>
      <c r="AA93" s="144"/>
      <c r="AG93" s="146"/>
      <c r="AH93" s="146"/>
      <c r="AI93" s="146"/>
      <c r="AJ93" s="146"/>
      <c r="AN93" s="179"/>
    </row>
    <row r="94" spans="1:41" s="137" customFormat="1" ht="13.2">
      <c r="R94" s="156"/>
      <c r="V94" s="144"/>
      <c r="AA94" s="144"/>
      <c r="AG94" s="146"/>
      <c r="AH94" s="146"/>
      <c r="AI94" s="146"/>
      <c r="AJ94" s="146"/>
      <c r="AN94" s="179"/>
    </row>
    <row r="95" spans="1:41" s="137" customFormat="1" ht="13.2">
      <c r="R95" s="156"/>
      <c r="V95" s="144"/>
      <c r="AA95" s="144"/>
      <c r="AG95" s="146"/>
      <c r="AH95" s="146"/>
      <c r="AI95" s="146"/>
      <c r="AJ95" s="146"/>
      <c r="AN95" s="179"/>
    </row>
    <row r="96" spans="1:41" s="137" customFormat="1" ht="13.2">
      <c r="R96" s="156"/>
      <c r="V96" s="144"/>
      <c r="AA96" s="144"/>
      <c r="AG96" s="146"/>
      <c r="AH96" s="146"/>
      <c r="AI96" s="146"/>
      <c r="AJ96" s="146"/>
      <c r="AN96" s="179"/>
    </row>
    <row r="97" spans="18:40" s="137" customFormat="1" ht="13.2">
      <c r="R97" s="156"/>
      <c r="V97" s="144"/>
      <c r="AA97" s="144"/>
      <c r="AG97" s="146"/>
      <c r="AH97" s="146"/>
      <c r="AI97" s="146"/>
      <c r="AJ97" s="146"/>
      <c r="AN97" s="179"/>
    </row>
    <row r="98" spans="18:40" s="137" customFormat="1" ht="13.2">
      <c r="V98" s="144"/>
      <c r="AA98" s="144"/>
      <c r="AG98" s="146"/>
      <c r="AH98" s="146"/>
      <c r="AI98" s="146"/>
      <c r="AJ98" s="146"/>
      <c r="AN98" s="179"/>
    </row>
    <row r="99" spans="18:40" s="137" customFormat="1" ht="13.2">
      <c r="V99" s="144"/>
      <c r="AA99" s="144"/>
      <c r="AG99" s="146"/>
      <c r="AH99" s="146"/>
      <c r="AI99" s="146"/>
      <c r="AJ99" s="146"/>
      <c r="AN99" s="179"/>
    </row>
    <row r="100" spans="18:40" s="137" customFormat="1" ht="13.2">
      <c r="V100" s="144"/>
      <c r="AA100" s="144"/>
      <c r="AG100" s="146"/>
      <c r="AH100" s="146"/>
      <c r="AI100" s="146"/>
      <c r="AJ100" s="146"/>
      <c r="AN100" s="179"/>
    </row>
    <row r="101" spans="18:40" s="137" customFormat="1" ht="13.2">
      <c r="V101" s="144"/>
      <c r="AA101" s="144"/>
      <c r="AG101" s="146"/>
      <c r="AH101" s="146"/>
      <c r="AI101" s="146"/>
      <c r="AJ101" s="146"/>
      <c r="AN101" s="179"/>
    </row>
    <row r="102" spans="18:40" s="137" customFormat="1" ht="13.2">
      <c r="V102" s="144"/>
      <c r="AA102" s="144"/>
      <c r="AG102" s="146"/>
      <c r="AH102" s="146"/>
      <c r="AI102" s="146"/>
      <c r="AJ102" s="146"/>
      <c r="AN102" s="179"/>
    </row>
    <row r="103" spans="18:40" s="137" customFormat="1" ht="13.2">
      <c r="V103" s="144"/>
      <c r="AA103" s="144"/>
      <c r="AG103" s="146"/>
      <c r="AH103" s="146"/>
      <c r="AI103" s="146"/>
      <c r="AJ103" s="146"/>
      <c r="AN103" s="179"/>
    </row>
    <row r="104" spans="18:40" s="137" customFormat="1" ht="13.2">
      <c r="V104" s="144"/>
      <c r="AA104" s="144"/>
      <c r="AG104" s="146"/>
      <c r="AH104" s="146"/>
      <c r="AI104" s="146"/>
      <c r="AJ104" s="146"/>
      <c r="AN104" s="179"/>
    </row>
    <row r="105" spans="18:40" s="137" customFormat="1" ht="13.2">
      <c r="V105" s="144"/>
      <c r="AA105" s="144"/>
      <c r="AG105" s="146"/>
      <c r="AH105" s="146"/>
      <c r="AI105" s="146"/>
      <c r="AJ105" s="146"/>
      <c r="AN105" s="179"/>
    </row>
    <row r="106" spans="18:40" s="137" customFormat="1" ht="13.2">
      <c r="V106" s="144"/>
      <c r="AA106" s="144"/>
      <c r="AG106" s="146"/>
      <c r="AH106" s="146"/>
      <c r="AI106" s="146"/>
      <c r="AJ106" s="146"/>
      <c r="AN106" s="179"/>
    </row>
    <row r="107" spans="18:40" s="137" customFormat="1" ht="13.2">
      <c r="V107" s="144"/>
      <c r="AA107" s="144"/>
      <c r="AG107" s="146"/>
      <c r="AH107" s="146"/>
      <c r="AI107" s="146"/>
      <c r="AJ107" s="146"/>
      <c r="AN107" s="179"/>
    </row>
    <row r="108" spans="18:40" s="137" customFormat="1" ht="13.2">
      <c r="V108" s="144"/>
      <c r="AA108" s="144"/>
      <c r="AG108" s="146"/>
      <c r="AH108" s="146"/>
      <c r="AI108" s="146"/>
      <c r="AJ108" s="146"/>
      <c r="AN108" s="179"/>
    </row>
    <row r="109" spans="18:40" s="137" customFormat="1" ht="13.2">
      <c r="V109" s="144"/>
      <c r="AA109" s="144"/>
      <c r="AG109" s="146"/>
      <c r="AH109" s="146"/>
      <c r="AI109" s="146"/>
      <c r="AJ109" s="146"/>
      <c r="AN109" s="179"/>
    </row>
    <row r="110" spans="18:40" s="137" customFormat="1" ht="13.2">
      <c r="V110" s="144"/>
      <c r="AA110" s="144"/>
      <c r="AG110" s="146"/>
      <c r="AH110" s="146"/>
      <c r="AI110" s="146"/>
      <c r="AJ110" s="146"/>
      <c r="AN110" s="179"/>
    </row>
    <row r="111" spans="18:40" s="137" customFormat="1" ht="13.2">
      <c r="V111" s="144"/>
      <c r="AA111" s="144"/>
      <c r="AG111" s="146"/>
      <c r="AH111" s="146"/>
      <c r="AI111" s="146"/>
      <c r="AJ111" s="146"/>
      <c r="AN111" s="179"/>
    </row>
    <row r="112" spans="18:40">
      <c r="S112" s="137" t="s">
        <v>47</v>
      </c>
      <c r="U112" s="137" t="s">
        <v>47</v>
      </c>
    </row>
    <row r="149" spans="18:40" s="137" customFormat="1" ht="13.2">
      <c r="R149" s="156"/>
      <c r="V149" s="144"/>
      <c r="AA149" s="144"/>
      <c r="AG149" s="146"/>
      <c r="AH149" s="146"/>
      <c r="AI149" s="146"/>
      <c r="AJ149" s="146"/>
      <c r="AN149" s="179"/>
    </row>
    <row r="150" spans="18:40" s="137" customFormat="1" ht="13.2">
      <c r="R150" s="156"/>
      <c r="V150" s="144"/>
      <c r="AA150" s="144"/>
      <c r="AG150" s="146"/>
      <c r="AH150" s="146"/>
      <c r="AI150" s="146"/>
      <c r="AJ150" s="146"/>
      <c r="AN150" s="179"/>
    </row>
    <row r="151" spans="18:40" s="137" customFormat="1" ht="13.2">
      <c r="R151" s="156"/>
      <c r="V151" s="144"/>
      <c r="AA151" s="144"/>
      <c r="AG151" s="146"/>
      <c r="AH151" s="146"/>
      <c r="AI151" s="146"/>
      <c r="AJ151" s="146"/>
      <c r="AN151" s="179"/>
    </row>
    <row r="152" spans="18:40" s="137" customFormat="1" ht="13.2">
      <c r="R152" s="156"/>
      <c r="V152" s="144"/>
      <c r="AA152" s="144"/>
      <c r="AG152" s="146"/>
      <c r="AH152" s="146"/>
      <c r="AI152" s="146"/>
      <c r="AJ152" s="146"/>
      <c r="AN152" s="179"/>
    </row>
    <row r="153" spans="18:40" s="137" customFormat="1" ht="13.2">
      <c r="R153" s="156"/>
      <c r="V153" s="144"/>
      <c r="AA153" s="144"/>
      <c r="AG153" s="146"/>
      <c r="AH153" s="146"/>
      <c r="AI153" s="146"/>
      <c r="AJ153" s="146"/>
      <c r="AN153" s="179"/>
    </row>
    <row r="154" spans="18:40" s="137" customFormat="1" ht="13.2">
      <c r="R154" s="156"/>
      <c r="V154" s="144"/>
      <c r="AA154" s="144"/>
      <c r="AG154" s="146"/>
      <c r="AH154" s="146"/>
      <c r="AI154" s="146"/>
      <c r="AJ154" s="146"/>
      <c r="AN154" s="179"/>
    </row>
    <row r="155" spans="18:40" s="137" customFormat="1" ht="13.2">
      <c r="R155" s="156"/>
      <c r="V155" s="144"/>
      <c r="AA155" s="144"/>
      <c r="AG155" s="146"/>
      <c r="AH155" s="146"/>
      <c r="AI155" s="146"/>
      <c r="AJ155" s="146"/>
      <c r="AN155" s="179"/>
    </row>
    <row r="156" spans="18:40" s="137" customFormat="1" ht="13.2">
      <c r="R156" s="156"/>
      <c r="V156" s="144"/>
      <c r="AA156" s="144"/>
      <c r="AG156" s="146"/>
      <c r="AH156" s="146"/>
      <c r="AI156" s="146"/>
      <c r="AJ156" s="146"/>
      <c r="AN156" s="179"/>
    </row>
    <row r="157" spans="18:40" s="137" customFormat="1" ht="13.2">
      <c r="R157" s="156"/>
      <c r="V157" s="144"/>
      <c r="AA157" s="144"/>
      <c r="AG157" s="146"/>
      <c r="AH157" s="146"/>
      <c r="AI157" s="146"/>
      <c r="AJ157" s="146"/>
      <c r="AN157" s="179"/>
    </row>
    <row r="158" spans="18:40" s="137" customFormat="1" ht="13.2">
      <c r="R158" s="156"/>
      <c r="V158" s="144"/>
      <c r="AA158" s="144"/>
      <c r="AG158" s="146"/>
      <c r="AH158" s="146"/>
      <c r="AI158" s="146"/>
      <c r="AJ158" s="146"/>
      <c r="AN158" s="179"/>
    </row>
    <row r="159" spans="18:40" s="137" customFormat="1" ht="13.2">
      <c r="R159" s="156"/>
      <c r="V159" s="144"/>
      <c r="AA159" s="144"/>
      <c r="AG159" s="146"/>
      <c r="AH159" s="146"/>
      <c r="AI159" s="146"/>
      <c r="AJ159" s="146"/>
      <c r="AN159" s="179"/>
    </row>
    <row r="160" spans="18:40" s="137" customFormat="1" ht="13.2">
      <c r="R160" s="156"/>
      <c r="V160" s="144"/>
      <c r="AA160" s="144"/>
      <c r="AG160" s="146"/>
      <c r="AH160" s="146"/>
      <c r="AI160" s="146"/>
      <c r="AJ160" s="146"/>
      <c r="AN160" s="179"/>
    </row>
    <row r="161" spans="18:40" s="137" customFormat="1" ht="13.2">
      <c r="R161" s="156"/>
      <c r="V161" s="144"/>
      <c r="AA161" s="144"/>
      <c r="AG161" s="146"/>
      <c r="AH161" s="146"/>
      <c r="AI161" s="146"/>
      <c r="AJ161" s="146"/>
      <c r="AN161" s="179"/>
    </row>
    <row r="162" spans="18:40" s="137" customFormat="1" ht="13.2">
      <c r="R162" s="156"/>
      <c r="V162" s="144"/>
      <c r="AA162" s="144"/>
      <c r="AG162" s="146"/>
      <c r="AH162" s="146"/>
      <c r="AI162" s="146"/>
      <c r="AJ162" s="146"/>
      <c r="AN162" s="179"/>
    </row>
    <row r="163" spans="18:40" s="137" customFormat="1" ht="13.2">
      <c r="R163" s="156"/>
      <c r="V163" s="144"/>
      <c r="AA163" s="144"/>
      <c r="AG163" s="146"/>
      <c r="AH163" s="146"/>
      <c r="AI163" s="146"/>
      <c r="AJ163" s="146"/>
      <c r="AN163" s="179"/>
    </row>
    <row r="164" spans="18:40" s="137" customFormat="1" ht="13.2">
      <c r="R164" s="156"/>
      <c r="V164" s="144"/>
      <c r="AA164" s="144"/>
      <c r="AG164" s="146"/>
      <c r="AH164" s="146"/>
      <c r="AI164" s="146"/>
      <c r="AJ164" s="146"/>
      <c r="AN164" s="179"/>
    </row>
    <row r="165" spans="18:40" s="137" customFormat="1" ht="13.2">
      <c r="R165" s="156"/>
      <c r="V165" s="144"/>
      <c r="AA165" s="144"/>
      <c r="AG165" s="146"/>
      <c r="AH165" s="146"/>
      <c r="AI165" s="146"/>
      <c r="AJ165" s="146"/>
      <c r="AN165" s="179"/>
    </row>
    <row r="166" spans="18:40" s="137" customFormat="1" ht="13.2">
      <c r="R166" s="156"/>
      <c r="V166" s="144"/>
      <c r="AA166" s="144"/>
      <c r="AG166" s="146"/>
      <c r="AH166" s="146"/>
      <c r="AI166" s="146"/>
      <c r="AJ166" s="146"/>
      <c r="AN166" s="179"/>
    </row>
    <row r="167" spans="18:40" s="137" customFormat="1" ht="13.2">
      <c r="R167" s="156"/>
      <c r="V167" s="144"/>
      <c r="AA167" s="144"/>
      <c r="AG167" s="146"/>
      <c r="AH167" s="146"/>
      <c r="AI167" s="146"/>
      <c r="AJ167" s="146"/>
      <c r="AN167" s="179"/>
    </row>
    <row r="168" spans="18:40" s="137" customFormat="1" ht="13.2">
      <c r="R168" s="156"/>
      <c r="V168" s="144"/>
      <c r="AA168" s="144"/>
      <c r="AG168" s="146"/>
      <c r="AH168" s="146"/>
      <c r="AI168" s="146"/>
      <c r="AJ168" s="146"/>
      <c r="AN168" s="179"/>
    </row>
    <row r="169" spans="18:40" s="137" customFormat="1" ht="13.2">
      <c r="R169" s="156"/>
      <c r="V169" s="144"/>
      <c r="AA169" s="144"/>
      <c r="AG169" s="146"/>
      <c r="AH169" s="146"/>
      <c r="AI169" s="146"/>
      <c r="AJ169" s="146"/>
      <c r="AN169" s="179"/>
    </row>
    <row r="170" spans="18:40" s="137" customFormat="1" ht="13.2">
      <c r="R170" s="156"/>
      <c r="V170" s="144"/>
      <c r="AA170" s="144"/>
      <c r="AG170" s="146"/>
      <c r="AH170" s="146"/>
      <c r="AI170" s="146"/>
      <c r="AJ170" s="146"/>
      <c r="AN170" s="179"/>
    </row>
    <row r="171" spans="18:40" s="137" customFormat="1" ht="13.2">
      <c r="R171" s="156"/>
      <c r="V171" s="144"/>
      <c r="AA171" s="144"/>
      <c r="AG171" s="146"/>
      <c r="AH171" s="146"/>
      <c r="AI171" s="146"/>
      <c r="AJ171" s="146"/>
      <c r="AN171" s="179"/>
    </row>
    <row r="172" spans="18:40" s="137" customFormat="1" ht="13.2">
      <c r="R172" s="156"/>
      <c r="V172" s="144"/>
      <c r="AA172" s="144"/>
      <c r="AG172" s="146"/>
      <c r="AH172" s="146"/>
      <c r="AI172" s="146"/>
      <c r="AJ172" s="146"/>
      <c r="AN172" s="179"/>
    </row>
    <row r="173" spans="18:40" s="137" customFormat="1" ht="13.2">
      <c r="R173" s="156"/>
      <c r="V173" s="144"/>
      <c r="AA173" s="144"/>
      <c r="AG173" s="146"/>
      <c r="AH173" s="146"/>
      <c r="AI173" s="146"/>
      <c r="AJ173" s="146"/>
      <c r="AN173" s="179"/>
    </row>
    <row r="174" spans="18:40" s="137" customFormat="1" ht="13.2">
      <c r="R174" s="156"/>
      <c r="V174" s="144"/>
      <c r="AA174" s="144"/>
      <c r="AG174" s="146"/>
      <c r="AH174" s="146"/>
      <c r="AI174" s="146"/>
      <c r="AJ174" s="146"/>
      <c r="AN174" s="179"/>
    </row>
    <row r="175" spans="18:40" s="137" customFormat="1" ht="13.2">
      <c r="R175" s="156"/>
      <c r="V175" s="144"/>
      <c r="AA175" s="144"/>
      <c r="AG175" s="146"/>
      <c r="AH175" s="146"/>
      <c r="AI175" s="146"/>
      <c r="AJ175" s="146"/>
      <c r="AN175" s="179"/>
    </row>
    <row r="176" spans="18:40" s="137" customFormat="1" ht="13.2">
      <c r="R176" s="156"/>
      <c r="V176" s="144"/>
      <c r="AA176" s="144"/>
      <c r="AG176" s="146"/>
      <c r="AH176" s="146"/>
      <c r="AI176" s="146"/>
      <c r="AJ176" s="146"/>
      <c r="AN176" s="179"/>
    </row>
    <row r="177" spans="18:40" s="137" customFormat="1" ht="13.2">
      <c r="R177" s="156"/>
      <c r="V177" s="144"/>
      <c r="AA177" s="144"/>
      <c r="AG177" s="146"/>
      <c r="AH177" s="146"/>
      <c r="AI177" s="146"/>
      <c r="AJ177" s="146"/>
      <c r="AN177" s="179"/>
    </row>
    <row r="178" spans="18:40" s="137" customFormat="1" ht="13.2">
      <c r="R178" s="156"/>
      <c r="V178" s="144"/>
      <c r="AA178" s="144"/>
      <c r="AG178" s="146"/>
      <c r="AH178" s="146"/>
      <c r="AI178" s="146"/>
      <c r="AJ178" s="146"/>
      <c r="AN178" s="179"/>
    </row>
    <row r="179" spans="18:40" s="137" customFormat="1" ht="13.2">
      <c r="R179" s="156"/>
      <c r="V179" s="144"/>
      <c r="AA179" s="144"/>
      <c r="AG179" s="146"/>
      <c r="AH179" s="146"/>
      <c r="AI179" s="146"/>
      <c r="AJ179" s="146"/>
      <c r="AN179" s="179"/>
    </row>
    <row r="180" spans="18:40" s="137" customFormat="1" ht="13.2">
      <c r="R180" s="156"/>
      <c r="V180" s="144"/>
      <c r="AA180" s="144"/>
      <c r="AG180" s="146"/>
      <c r="AH180" s="146"/>
      <c r="AI180" s="146"/>
      <c r="AJ180" s="146"/>
      <c r="AN180" s="179"/>
    </row>
    <row r="181" spans="18:40" s="137" customFormat="1" ht="13.2">
      <c r="R181" s="156"/>
      <c r="V181" s="144"/>
      <c r="AA181" s="144"/>
      <c r="AG181" s="146"/>
      <c r="AH181" s="146"/>
      <c r="AI181" s="146"/>
      <c r="AJ181" s="146"/>
      <c r="AN181" s="179"/>
    </row>
    <row r="182" spans="18:40" s="137" customFormat="1" ht="13.2">
      <c r="R182" s="156"/>
      <c r="V182" s="144"/>
      <c r="AA182" s="144"/>
      <c r="AG182" s="146"/>
      <c r="AH182" s="146"/>
      <c r="AI182" s="146"/>
      <c r="AJ182" s="146"/>
      <c r="AN182" s="179"/>
    </row>
    <row r="183" spans="18:40" s="137" customFormat="1" ht="13.2">
      <c r="R183" s="156"/>
      <c r="V183" s="144"/>
      <c r="AA183" s="144"/>
      <c r="AG183" s="146"/>
      <c r="AH183" s="146"/>
      <c r="AI183" s="146"/>
      <c r="AJ183" s="146"/>
      <c r="AN183" s="179"/>
    </row>
    <row r="184" spans="18:40" s="137" customFormat="1" ht="13.2">
      <c r="R184" s="156"/>
      <c r="V184" s="144"/>
      <c r="AA184" s="144"/>
      <c r="AG184" s="146"/>
      <c r="AH184" s="146"/>
      <c r="AI184" s="146"/>
      <c r="AJ184" s="146"/>
      <c r="AN184" s="179"/>
    </row>
    <row r="185" spans="18:40" s="137" customFormat="1" ht="13.2">
      <c r="R185" s="156"/>
      <c r="V185" s="144"/>
      <c r="AA185" s="144"/>
      <c r="AG185" s="146"/>
      <c r="AH185" s="146"/>
      <c r="AI185" s="146"/>
      <c r="AJ185" s="146"/>
      <c r="AN185" s="179"/>
    </row>
    <row r="186" spans="18:40" s="137" customFormat="1" ht="13.2">
      <c r="R186" s="156"/>
      <c r="V186" s="144"/>
      <c r="AA186" s="144"/>
      <c r="AG186" s="146"/>
      <c r="AH186" s="146"/>
      <c r="AI186" s="146"/>
      <c r="AJ186" s="146"/>
      <c r="AN186" s="179"/>
    </row>
    <row r="187" spans="18:40" s="137" customFormat="1" ht="13.2">
      <c r="R187" s="156"/>
      <c r="V187" s="144"/>
      <c r="AA187" s="144"/>
      <c r="AG187" s="146"/>
      <c r="AH187" s="146"/>
      <c r="AI187" s="146"/>
      <c r="AJ187" s="146"/>
      <c r="AN187" s="179"/>
    </row>
    <row r="188" spans="18:40" s="137" customFormat="1" ht="13.2">
      <c r="R188" s="156"/>
      <c r="V188" s="144"/>
      <c r="AA188" s="144"/>
      <c r="AG188" s="146"/>
      <c r="AH188" s="146"/>
      <c r="AI188" s="146"/>
      <c r="AJ188" s="146"/>
      <c r="AN188" s="179"/>
    </row>
    <row r="189" spans="18:40" s="137" customFormat="1" ht="13.2">
      <c r="R189" s="156"/>
      <c r="V189" s="144"/>
      <c r="AA189" s="144"/>
      <c r="AG189" s="146"/>
      <c r="AH189" s="146"/>
      <c r="AI189" s="146"/>
      <c r="AJ189" s="146"/>
      <c r="AN189" s="179"/>
    </row>
    <row r="190" spans="18:40" s="137" customFormat="1" ht="13.2">
      <c r="R190" s="156"/>
      <c r="V190" s="144"/>
      <c r="AA190" s="144"/>
      <c r="AG190" s="146"/>
      <c r="AH190" s="146"/>
      <c r="AI190" s="146"/>
      <c r="AJ190" s="146"/>
      <c r="AN190" s="179"/>
    </row>
    <row r="191" spans="18:40" s="137" customFormat="1" ht="13.2">
      <c r="R191" s="156"/>
      <c r="V191" s="144"/>
      <c r="AA191" s="144"/>
      <c r="AG191" s="146"/>
      <c r="AH191" s="146"/>
      <c r="AI191" s="146"/>
      <c r="AJ191" s="146"/>
      <c r="AN191" s="179"/>
    </row>
    <row r="192" spans="18:40" s="137" customFormat="1" ht="13.2">
      <c r="R192" s="156"/>
      <c r="V192" s="144"/>
      <c r="AA192" s="144"/>
      <c r="AG192" s="146"/>
      <c r="AH192" s="146"/>
      <c r="AI192" s="146"/>
      <c r="AJ192" s="146"/>
      <c r="AN192" s="179"/>
    </row>
    <row r="193" spans="18:40" s="137" customFormat="1" ht="13.2">
      <c r="R193" s="156"/>
      <c r="V193" s="144"/>
      <c r="AA193" s="144"/>
      <c r="AG193" s="146"/>
      <c r="AH193" s="146"/>
      <c r="AI193" s="146"/>
      <c r="AJ193" s="146"/>
      <c r="AN193" s="179"/>
    </row>
    <row r="194" spans="18:40" s="137" customFormat="1" ht="13.2">
      <c r="R194" s="156"/>
      <c r="V194" s="144"/>
      <c r="AA194" s="144"/>
      <c r="AG194" s="146"/>
      <c r="AH194" s="146"/>
      <c r="AI194" s="146"/>
      <c r="AJ194" s="146"/>
      <c r="AN194" s="179"/>
    </row>
    <row r="195" spans="18:40" s="137" customFormat="1" ht="13.2">
      <c r="R195" s="156"/>
      <c r="V195" s="144"/>
      <c r="AA195" s="144"/>
      <c r="AG195" s="146"/>
      <c r="AH195" s="146"/>
      <c r="AI195" s="146"/>
      <c r="AJ195" s="146"/>
      <c r="AN195" s="179"/>
    </row>
    <row r="196" spans="18:40" s="137" customFormat="1" ht="13.2">
      <c r="R196" s="156"/>
      <c r="V196" s="144"/>
      <c r="AA196" s="144"/>
      <c r="AG196" s="146"/>
      <c r="AH196" s="146"/>
      <c r="AI196" s="146"/>
      <c r="AJ196" s="146"/>
      <c r="AN196" s="179"/>
    </row>
    <row r="197" spans="18:40" s="137" customFormat="1" ht="13.2">
      <c r="R197" s="156"/>
      <c r="V197" s="144"/>
      <c r="AA197" s="144"/>
      <c r="AG197" s="146"/>
      <c r="AH197" s="146"/>
      <c r="AI197" s="146"/>
      <c r="AJ197" s="146"/>
      <c r="AN197" s="179"/>
    </row>
    <row r="198" spans="18:40" s="137" customFormat="1" ht="13.2">
      <c r="R198" s="156"/>
      <c r="V198" s="144"/>
      <c r="AA198" s="144"/>
      <c r="AG198" s="146"/>
      <c r="AH198" s="146"/>
      <c r="AI198" s="146"/>
      <c r="AJ198" s="146"/>
      <c r="AN198" s="179"/>
    </row>
    <row r="199" spans="18:40" s="137" customFormat="1" ht="13.2">
      <c r="R199" s="156"/>
      <c r="V199" s="144"/>
      <c r="AA199" s="144"/>
      <c r="AG199" s="146"/>
      <c r="AH199" s="146"/>
      <c r="AI199" s="146"/>
      <c r="AJ199" s="146"/>
      <c r="AN199" s="179"/>
    </row>
    <row r="200" spans="18:40" s="137" customFormat="1" ht="13.2">
      <c r="R200" s="156"/>
      <c r="V200" s="144"/>
      <c r="AA200" s="144"/>
      <c r="AG200" s="146"/>
      <c r="AH200" s="146"/>
      <c r="AI200" s="146"/>
      <c r="AJ200" s="146"/>
      <c r="AN200" s="179"/>
    </row>
    <row r="201" spans="18:40" s="137" customFormat="1" ht="13.2">
      <c r="R201" s="156"/>
      <c r="V201" s="144"/>
      <c r="AA201" s="144"/>
      <c r="AG201" s="146"/>
      <c r="AH201" s="146"/>
      <c r="AI201" s="146"/>
      <c r="AJ201" s="146"/>
      <c r="AN201" s="179"/>
    </row>
    <row r="202" spans="18:40" s="137" customFormat="1" ht="13.2">
      <c r="R202" s="156"/>
      <c r="V202" s="144"/>
      <c r="AA202" s="144"/>
      <c r="AG202" s="146"/>
      <c r="AH202" s="146"/>
      <c r="AI202" s="146"/>
      <c r="AJ202" s="146"/>
      <c r="AN202" s="179"/>
    </row>
    <row r="203" spans="18:40" s="137" customFormat="1" ht="13.2">
      <c r="R203" s="156"/>
      <c r="V203" s="144"/>
      <c r="AA203" s="144"/>
      <c r="AG203" s="146"/>
      <c r="AH203" s="146"/>
      <c r="AI203" s="146"/>
      <c r="AJ203" s="146"/>
      <c r="AN203" s="179"/>
    </row>
    <row r="204" spans="18:40" s="137" customFormat="1" ht="13.2">
      <c r="R204" s="156"/>
      <c r="V204" s="144"/>
      <c r="AA204" s="144"/>
      <c r="AG204" s="146"/>
      <c r="AH204" s="146"/>
      <c r="AI204" s="146"/>
      <c r="AJ204" s="146"/>
      <c r="AN204" s="179"/>
    </row>
    <row r="205" spans="18:40" s="137" customFormat="1" ht="13.2">
      <c r="R205" s="156"/>
      <c r="V205" s="144"/>
      <c r="AA205" s="144"/>
      <c r="AG205" s="146"/>
      <c r="AH205" s="146"/>
      <c r="AI205" s="146"/>
      <c r="AJ205" s="146"/>
      <c r="AN205" s="179"/>
    </row>
    <row r="206" spans="18:40" s="137" customFormat="1" ht="13.2">
      <c r="R206" s="156"/>
      <c r="V206" s="144"/>
      <c r="AA206" s="144"/>
      <c r="AG206" s="146"/>
      <c r="AH206" s="146"/>
      <c r="AI206" s="146"/>
      <c r="AJ206" s="146"/>
      <c r="AN206" s="179"/>
    </row>
    <row r="207" spans="18:40" s="137" customFormat="1" ht="13.2">
      <c r="R207" s="156"/>
      <c r="V207" s="144"/>
      <c r="AA207" s="144"/>
      <c r="AG207" s="146"/>
      <c r="AH207" s="146"/>
      <c r="AI207" s="146"/>
      <c r="AJ207" s="146"/>
      <c r="AN207" s="179"/>
    </row>
    <row r="208" spans="18:40" s="137" customFormat="1" ht="13.2">
      <c r="R208" s="156"/>
      <c r="V208" s="144"/>
      <c r="AA208" s="144"/>
      <c r="AG208" s="146"/>
      <c r="AH208" s="146"/>
      <c r="AI208" s="146"/>
      <c r="AJ208" s="146"/>
      <c r="AN208" s="179"/>
    </row>
    <row r="209" spans="18:40" s="137" customFormat="1" ht="13.2">
      <c r="R209" s="156"/>
      <c r="V209" s="144"/>
      <c r="AA209" s="144"/>
      <c r="AG209" s="146"/>
      <c r="AH209" s="146"/>
      <c r="AI209" s="146"/>
      <c r="AJ209" s="146"/>
      <c r="AN209" s="179"/>
    </row>
    <row r="210" spans="18:40" s="137" customFormat="1" ht="13.2">
      <c r="R210" s="156"/>
      <c r="V210" s="144"/>
      <c r="AA210" s="144"/>
      <c r="AG210" s="146"/>
      <c r="AH210" s="146"/>
      <c r="AI210" s="146"/>
      <c r="AJ210" s="146"/>
      <c r="AN210" s="179"/>
    </row>
    <row r="211" spans="18:40" s="137" customFormat="1" ht="13.2">
      <c r="R211" s="156"/>
      <c r="V211" s="144"/>
      <c r="AA211" s="144"/>
      <c r="AG211" s="146"/>
      <c r="AH211" s="146"/>
      <c r="AI211" s="146"/>
      <c r="AJ211" s="146"/>
      <c r="AN211" s="179"/>
    </row>
    <row r="212" spans="18:40" s="137" customFormat="1" ht="13.2">
      <c r="R212" s="156"/>
      <c r="V212" s="144"/>
      <c r="AA212" s="144"/>
      <c r="AG212" s="146"/>
      <c r="AH212" s="146"/>
      <c r="AI212" s="146"/>
      <c r="AJ212" s="146"/>
      <c r="AN212" s="179"/>
    </row>
    <row r="213" spans="18:40" s="137" customFormat="1" ht="13.2">
      <c r="R213" s="156"/>
      <c r="V213" s="144"/>
      <c r="AA213" s="144"/>
      <c r="AG213" s="146"/>
      <c r="AH213" s="146"/>
      <c r="AI213" s="146"/>
      <c r="AJ213" s="146"/>
      <c r="AN213" s="179"/>
    </row>
    <row r="214" spans="18:40" s="137" customFormat="1" ht="13.2">
      <c r="R214" s="156"/>
      <c r="V214" s="144"/>
      <c r="AA214" s="144"/>
      <c r="AG214" s="146"/>
      <c r="AH214" s="146"/>
      <c r="AI214" s="146"/>
      <c r="AJ214" s="146"/>
      <c r="AN214" s="179"/>
    </row>
    <row r="215" spans="18:40" s="137" customFormat="1" ht="13.2">
      <c r="R215" s="156"/>
      <c r="V215" s="144"/>
      <c r="AA215" s="144"/>
      <c r="AG215" s="146"/>
      <c r="AH215" s="146"/>
      <c r="AI215" s="146"/>
      <c r="AJ215" s="146"/>
      <c r="AN215" s="179"/>
    </row>
    <row r="216" spans="18:40" s="137" customFormat="1" ht="13.2">
      <c r="R216" s="156"/>
      <c r="V216" s="144"/>
      <c r="AA216" s="144"/>
      <c r="AG216" s="146"/>
      <c r="AH216" s="146"/>
      <c r="AI216" s="146"/>
      <c r="AJ216" s="146"/>
      <c r="AN216" s="179"/>
    </row>
    <row r="217" spans="18:40" s="137" customFormat="1" ht="13.2">
      <c r="R217" s="156"/>
      <c r="V217" s="144"/>
      <c r="AA217" s="144"/>
      <c r="AG217" s="146"/>
      <c r="AH217" s="146"/>
      <c r="AI217" s="146"/>
      <c r="AJ217" s="146"/>
      <c r="AN217" s="179"/>
    </row>
    <row r="218" spans="18:40" s="137" customFormat="1" ht="13.2">
      <c r="R218" s="156"/>
      <c r="V218" s="144"/>
      <c r="AA218" s="144"/>
      <c r="AG218" s="146"/>
      <c r="AH218" s="146"/>
      <c r="AI218" s="146"/>
      <c r="AJ218" s="146"/>
      <c r="AN218" s="179"/>
    </row>
    <row r="219" spans="18:40" s="137" customFormat="1" ht="13.2">
      <c r="R219" s="156"/>
      <c r="V219" s="144"/>
      <c r="AA219" s="144"/>
      <c r="AG219" s="146"/>
      <c r="AH219" s="146"/>
      <c r="AI219" s="146"/>
      <c r="AJ219" s="146"/>
      <c r="AN219" s="179"/>
    </row>
    <row r="220" spans="18:40" s="137" customFormat="1" ht="13.2">
      <c r="R220" s="156"/>
      <c r="V220" s="144"/>
      <c r="AA220" s="144"/>
      <c r="AG220" s="146"/>
      <c r="AH220" s="146"/>
      <c r="AI220" s="146"/>
      <c r="AJ220" s="146"/>
      <c r="AN220" s="179"/>
    </row>
    <row r="221" spans="18:40" s="137" customFormat="1" ht="13.2">
      <c r="R221" s="156"/>
      <c r="V221" s="144"/>
      <c r="AA221" s="144"/>
      <c r="AG221" s="146"/>
      <c r="AH221" s="146"/>
      <c r="AI221" s="146"/>
      <c r="AJ221" s="146"/>
      <c r="AN221" s="179"/>
    </row>
    <row r="222" spans="18:40" s="137" customFormat="1" ht="13.2">
      <c r="R222" s="156"/>
      <c r="V222" s="144"/>
      <c r="AA222" s="144"/>
      <c r="AG222" s="146"/>
      <c r="AH222" s="146"/>
      <c r="AI222" s="146"/>
      <c r="AJ222" s="146"/>
      <c r="AN222" s="179"/>
    </row>
    <row r="223" spans="18:40" s="137" customFormat="1" ht="13.2">
      <c r="R223" s="156"/>
      <c r="V223" s="144"/>
      <c r="AA223" s="144"/>
      <c r="AG223" s="146"/>
      <c r="AH223" s="146"/>
      <c r="AI223" s="146"/>
      <c r="AJ223" s="146"/>
      <c r="AN223" s="179"/>
    </row>
    <row r="224" spans="18:40" s="137" customFormat="1" ht="13.2">
      <c r="R224" s="156"/>
      <c r="V224" s="144"/>
      <c r="AA224" s="144"/>
      <c r="AG224" s="146"/>
      <c r="AH224" s="146"/>
      <c r="AI224" s="146"/>
      <c r="AJ224" s="146"/>
      <c r="AN224" s="179"/>
    </row>
    <row r="225" spans="18:40" s="137" customFormat="1" ht="13.2">
      <c r="R225" s="156"/>
      <c r="V225" s="144"/>
      <c r="AA225" s="144"/>
      <c r="AG225" s="146"/>
      <c r="AH225" s="146"/>
      <c r="AI225" s="146"/>
      <c r="AJ225" s="146"/>
      <c r="AN225" s="179"/>
    </row>
    <row r="226" spans="18:40" s="137" customFormat="1" ht="13.2">
      <c r="R226" s="156"/>
      <c r="V226" s="144"/>
      <c r="AA226" s="144"/>
      <c r="AG226" s="146"/>
      <c r="AH226" s="146"/>
      <c r="AI226" s="146"/>
      <c r="AJ226" s="146"/>
      <c r="AN226" s="179"/>
    </row>
    <row r="227" spans="18:40" s="137" customFormat="1" ht="13.2">
      <c r="R227" s="156"/>
      <c r="V227" s="144"/>
      <c r="AA227" s="144"/>
      <c r="AG227" s="146"/>
      <c r="AH227" s="146"/>
      <c r="AI227" s="146"/>
      <c r="AJ227" s="146"/>
      <c r="AN227" s="179"/>
    </row>
    <row r="228" spans="18:40" s="137" customFormat="1" ht="13.2">
      <c r="R228" s="156"/>
      <c r="V228" s="144"/>
      <c r="AA228" s="144"/>
      <c r="AG228" s="146"/>
      <c r="AH228" s="146"/>
      <c r="AI228" s="146"/>
      <c r="AJ228" s="146"/>
      <c r="AN228" s="179"/>
    </row>
    <row r="229" spans="18:40" s="137" customFormat="1" ht="13.2">
      <c r="R229" s="156"/>
      <c r="V229" s="144"/>
      <c r="AA229" s="144"/>
      <c r="AG229" s="146"/>
      <c r="AH229" s="146"/>
      <c r="AI229" s="146"/>
      <c r="AJ229" s="146"/>
      <c r="AN229" s="179"/>
    </row>
    <row r="230" spans="18:40" s="137" customFormat="1" ht="13.2">
      <c r="R230" s="156"/>
      <c r="V230" s="144"/>
      <c r="AA230" s="144"/>
      <c r="AG230" s="146"/>
      <c r="AH230" s="146"/>
      <c r="AI230" s="146"/>
      <c r="AJ230" s="146"/>
      <c r="AN230" s="179"/>
    </row>
    <row r="231" spans="18:40" s="137" customFormat="1" ht="13.2">
      <c r="R231" s="156"/>
      <c r="V231" s="144"/>
      <c r="AA231" s="144"/>
      <c r="AG231" s="146"/>
      <c r="AH231" s="146"/>
      <c r="AI231" s="146"/>
      <c r="AJ231" s="146"/>
      <c r="AN231" s="179"/>
    </row>
    <row r="232" spans="18:40" s="137" customFormat="1" ht="13.2">
      <c r="R232" s="156"/>
      <c r="V232" s="144"/>
      <c r="AA232" s="144"/>
      <c r="AG232" s="146"/>
      <c r="AH232" s="146"/>
      <c r="AI232" s="146"/>
      <c r="AJ232" s="146"/>
      <c r="AN232" s="179"/>
    </row>
    <row r="233" spans="18:40" s="137" customFormat="1" ht="13.2">
      <c r="R233" s="156"/>
      <c r="V233" s="144"/>
      <c r="AA233" s="144"/>
      <c r="AG233" s="146"/>
      <c r="AH233" s="146"/>
      <c r="AI233" s="146"/>
      <c r="AJ233" s="146"/>
      <c r="AN233" s="179"/>
    </row>
    <row r="234" spans="18:40" s="137" customFormat="1" ht="13.2">
      <c r="R234" s="156"/>
      <c r="V234" s="144"/>
      <c r="AA234" s="144"/>
      <c r="AG234" s="146"/>
      <c r="AH234" s="146"/>
      <c r="AI234" s="146"/>
      <c r="AJ234" s="146"/>
      <c r="AN234" s="179"/>
    </row>
    <row r="235" spans="18:40" s="137" customFormat="1" ht="13.2">
      <c r="R235" s="156"/>
      <c r="V235" s="144"/>
      <c r="AA235" s="144"/>
      <c r="AG235" s="146"/>
      <c r="AH235" s="146"/>
      <c r="AI235" s="146"/>
      <c r="AJ235" s="146"/>
      <c r="AN235" s="179"/>
    </row>
    <row r="236" spans="18:40" s="137" customFormat="1" ht="13.2">
      <c r="R236" s="156"/>
      <c r="V236" s="144"/>
      <c r="AA236" s="144"/>
      <c r="AG236" s="146"/>
      <c r="AH236" s="146"/>
      <c r="AI236" s="146"/>
      <c r="AJ236" s="146"/>
      <c r="AN236" s="179"/>
    </row>
    <row r="237" spans="18:40" s="137" customFormat="1" ht="13.2">
      <c r="R237" s="156"/>
      <c r="V237" s="144"/>
      <c r="AA237" s="144"/>
      <c r="AG237" s="146"/>
      <c r="AH237" s="146"/>
      <c r="AI237" s="146"/>
      <c r="AJ237" s="146"/>
      <c r="AN237" s="179"/>
    </row>
    <row r="238" spans="18:40" s="137" customFormat="1" ht="13.2">
      <c r="R238" s="156"/>
      <c r="V238" s="144"/>
      <c r="AA238" s="144"/>
      <c r="AG238" s="146"/>
      <c r="AH238" s="146"/>
      <c r="AI238" s="146"/>
      <c r="AJ238" s="146"/>
      <c r="AN238" s="179"/>
    </row>
    <row r="239" spans="18:40" s="137" customFormat="1" ht="13.2">
      <c r="R239" s="156"/>
      <c r="V239" s="144"/>
      <c r="AA239" s="144"/>
      <c r="AG239" s="146"/>
      <c r="AH239" s="146"/>
      <c r="AI239" s="146"/>
      <c r="AJ239" s="146"/>
      <c r="AN239" s="179"/>
    </row>
    <row r="240" spans="18:40" s="137" customFormat="1" ht="13.2">
      <c r="R240" s="156"/>
      <c r="V240" s="144"/>
      <c r="AA240" s="144"/>
      <c r="AG240" s="146"/>
      <c r="AH240" s="146"/>
      <c r="AI240" s="146"/>
      <c r="AJ240" s="146"/>
      <c r="AN240" s="179"/>
    </row>
    <row r="241" spans="18:40" s="137" customFormat="1" ht="13.2">
      <c r="R241" s="156"/>
      <c r="V241" s="144"/>
      <c r="AA241" s="144"/>
      <c r="AG241" s="146"/>
      <c r="AH241" s="146"/>
      <c r="AI241" s="146"/>
      <c r="AJ241" s="146"/>
      <c r="AN241" s="179"/>
    </row>
    <row r="242" spans="18:40" s="137" customFormat="1" ht="13.2">
      <c r="R242" s="156"/>
      <c r="V242" s="144"/>
      <c r="AA242" s="144"/>
      <c r="AG242" s="146"/>
      <c r="AH242" s="146"/>
      <c r="AI242" s="146"/>
      <c r="AJ242" s="146"/>
      <c r="AN242" s="179"/>
    </row>
    <row r="243" spans="18:40" s="137" customFormat="1" ht="13.2">
      <c r="R243" s="156"/>
      <c r="V243" s="144"/>
      <c r="AA243" s="144"/>
      <c r="AG243" s="146"/>
      <c r="AH243" s="146"/>
      <c r="AI243" s="146"/>
      <c r="AJ243" s="146"/>
      <c r="AN243" s="179"/>
    </row>
    <row r="244" spans="18:40" s="137" customFormat="1" ht="13.2">
      <c r="R244" s="156"/>
      <c r="V244" s="144"/>
      <c r="AA244" s="144"/>
      <c r="AG244" s="146"/>
      <c r="AH244" s="146"/>
      <c r="AI244" s="146"/>
      <c r="AJ244" s="146"/>
      <c r="AN244" s="179"/>
    </row>
    <row r="245" spans="18:40" s="137" customFormat="1" ht="13.2">
      <c r="R245" s="156"/>
      <c r="V245" s="144"/>
      <c r="AA245" s="144"/>
      <c r="AG245" s="146"/>
      <c r="AH245" s="146"/>
      <c r="AI245" s="146"/>
      <c r="AJ245" s="146"/>
      <c r="AN245" s="179"/>
    </row>
    <row r="246" spans="18:40" s="137" customFormat="1" ht="13.2">
      <c r="R246" s="156"/>
      <c r="V246" s="144"/>
      <c r="AA246" s="144"/>
      <c r="AG246" s="146"/>
      <c r="AH246" s="146"/>
      <c r="AI246" s="146"/>
      <c r="AJ246" s="146"/>
      <c r="AN246" s="179"/>
    </row>
    <row r="247" spans="18:40" s="137" customFormat="1" ht="13.2">
      <c r="R247" s="156"/>
      <c r="V247" s="144"/>
      <c r="AA247" s="144"/>
      <c r="AG247" s="146"/>
      <c r="AH247" s="146"/>
      <c r="AI247" s="146"/>
      <c r="AJ247" s="146"/>
      <c r="AN247" s="179"/>
    </row>
    <row r="248" spans="18:40" s="137" customFormat="1" ht="13.2">
      <c r="R248" s="156"/>
      <c r="V248" s="144"/>
      <c r="AA248" s="144"/>
      <c r="AG248" s="146"/>
      <c r="AH248" s="146"/>
      <c r="AI248" s="146"/>
      <c r="AJ248" s="146"/>
      <c r="AN248" s="179"/>
    </row>
    <row r="249" spans="18:40" s="137" customFormat="1" ht="13.2">
      <c r="R249" s="156"/>
      <c r="V249" s="144"/>
      <c r="AA249" s="144"/>
      <c r="AG249" s="146"/>
      <c r="AH249" s="146"/>
      <c r="AI249" s="146"/>
      <c r="AJ249" s="146"/>
      <c r="AN249" s="179"/>
    </row>
    <row r="250" spans="18:40" s="137" customFormat="1" ht="13.2">
      <c r="R250" s="156"/>
      <c r="V250" s="144"/>
      <c r="AA250" s="144"/>
      <c r="AG250" s="146"/>
      <c r="AH250" s="146"/>
      <c r="AI250" s="146"/>
      <c r="AJ250" s="146"/>
      <c r="AN250" s="179"/>
    </row>
    <row r="251" spans="18:40" s="137" customFormat="1" ht="13.2">
      <c r="R251" s="156"/>
      <c r="V251" s="144"/>
      <c r="AA251" s="144"/>
      <c r="AG251" s="146"/>
      <c r="AH251" s="146"/>
      <c r="AI251" s="146"/>
      <c r="AJ251" s="146"/>
      <c r="AN251" s="179"/>
    </row>
    <row r="252" spans="18:40" s="137" customFormat="1" ht="13.2">
      <c r="R252" s="156"/>
      <c r="V252" s="144"/>
      <c r="AA252" s="144"/>
      <c r="AG252" s="146"/>
      <c r="AH252" s="146"/>
      <c r="AI252" s="146"/>
      <c r="AJ252" s="146"/>
      <c r="AN252" s="179"/>
    </row>
    <row r="253" spans="18:40" s="137" customFormat="1" ht="13.2">
      <c r="R253" s="156"/>
      <c r="V253" s="144"/>
      <c r="AA253" s="144"/>
      <c r="AG253" s="146"/>
      <c r="AH253" s="146"/>
      <c r="AI253" s="146"/>
      <c r="AJ253" s="146"/>
      <c r="AN253" s="179"/>
    </row>
    <row r="254" spans="18:40" s="137" customFormat="1" ht="13.2">
      <c r="R254" s="156"/>
      <c r="V254" s="144"/>
      <c r="AA254" s="144"/>
      <c r="AG254" s="146"/>
      <c r="AH254" s="146"/>
      <c r="AI254" s="146"/>
      <c r="AJ254" s="146"/>
      <c r="AN254" s="179"/>
    </row>
  </sheetData>
  <mergeCells count="30">
    <mergeCell ref="I4:L4"/>
    <mergeCell ref="AH64:AI64"/>
    <mergeCell ref="AH65:AI65"/>
    <mergeCell ref="AH66:AI66"/>
    <mergeCell ref="I57:V57"/>
    <mergeCell ref="I58:V58"/>
    <mergeCell ref="AH61:AI61"/>
    <mergeCell ref="AH62:AI62"/>
    <mergeCell ref="AH63:AI63"/>
    <mergeCell ref="O4:Q4"/>
    <mergeCell ref="M4:N4"/>
    <mergeCell ref="AG4:AK4"/>
    <mergeCell ref="AA4:AB4"/>
    <mergeCell ref="AE4:AF4"/>
    <mergeCell ref="M2:N2"/>
    <mergeCell ref="M3:N3"/>
    <mergeCell ref="W4:Z4"/>
    <mergeCell ref="I3:L3"/>
    <mergeCell ref="AO76:AO77"/>
    <mergeCell ref="AO74:AO75"/>
    <mergeCell ref="AO70:AO71"/>
    <mergeCell ref="AO72:AO73"/>
    <mergeCell ref="AL2:AN4"/>
    <mergeCell ref="AJ2:AK3"/>
    <mergeCell ref="O2:AI3"/>
    <mergeCell ref="J5:J6"/>
    <mergeCell ref="K5:K6"/>
    <mergeCell ref="W5:W6"/>
    <mergeCell ref="Q5:Q6"/>
    <mergeCell ref="P5:P6"/>
  </mergeCells>
  <phoneticPr fontId="125" type="noConversion"/>
  <printOptions horizontalCentered="1"/>
  <pageMargins left="0.31496062992125984" right="0.31496062992125984" top="0.39370078740157483" bottom="0" header="0" footer="0"/>
  <pageSetup paperSize="9" scale="46" fitToWidth="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3C937-43C0-4C04-AABE-272DCDC4BBB6}">
  <sheetPr>
    <tabColor theme="6" tint="0.59999389629810485"/>
    <pageSetUpPr fitToPage="1"/>
  </sheetPr>
  <dimension ref="A1:Z68"/>
  <sheetViews>
    <sheetView zoomScale="70" zoomScaleNormal="70" workbookViewId="0">
      <selection activeCell="I9" sqref="I9"/>
    </sheetView>
  </sheetViews>
  <sheetFormatPr defaultColWidth="4.6640625" defaultRowHeight="13.2"/>
  <cols>
    <col min="1" max="1" width="6.6640625" style="1143" customWidth="1"/>
    <col min="2" max="2" width="13.44140625" style="1143" customWidth="1"/>
    <col min="3" max="3" width="24.21875" style="1143" customWidth="1"/>
    <col min="4" max="4" width="7.109375" style="1143" customWidth="1"/>
    <col min="5" max="5" width="7.5546875" style="1143" customWidth="1"/>
    <col min="6" max="6" width="14.77734375" style="1144" customWidth="1"/>
    <col min="7" max="11" width="8.33203125" style="1143" customWidth="1"/>
    <col min="12" max="26" width="11.77734375" style="1143" customWidth="1"/>
    <col min="27" max="16384" width="4.6640625" style="1143"/>
  </cols>
  <sheetData>
    <row r="1" spans="1:26" ht="18" thickBot="1">
      <c r="A1" s="1148" t="s">
        <v>1040</v>
      </c>
      <c r="B1" s="2037"/>
      <c r="C1" s="2037"/>
      <c r="D1" s="2037"/>
      <c r="E1" s="2037"/>
      <c r="F1" s="2037"/>
      <c r="G1" s="2037"/>
      <c r="H1" s="2037"/>
      <c r="I1" s="2037"/>
      <c r="J1" s="2037"/>
      <c r="K1" s="2037"/>
      <c r="L1" s="2037"/>
      <c r="M1" s="2037"/>
      <c r="N1" s="2037"/>
      <c r="O1" s="2037"/>
      <c r="P1" s="2037"/>
      <c r="Q1" s="2037"/>
      <c r="R1" s="2037"/>
      <c r="S1" s="2037"/>
      <c r="T1" s="2037"/>
      <c r="U1" s="2037"/>
      <c r="V1" s="2037"/>
      <c r="W1" s="2037"/>
      <c r="X1" s="2037"/>
      <c r="Y1" s="2037"/>
      <c r="Z1" s="2037"/>
    </row>
    <row r="2" spans="1:26" ht="25.2" customHeight="1">
      <c r="A2" s="2048"/>
      <c r="B2" s="2049"/>
      <c r="C2" s="2049"/>
      <c r="D2" s="2049"/>
      <c r="E2" s="2049"/>
      <c r="F2" s="2049"/>
      <c r="G2" s="2046" t="s">
        <v>1039</v>
      </c>
      <c r="H2" s="2047"/>
      <c r="I2" s="2047"/>
      <c r="J2" s="2047"/>
      <c r="K2" s="2047"/>
      <c r="L2" s="2047"/>
      <c r="M2" s="2047"/>
      <c r="N2" s="2047"/>
      <c r="O2" s="2047"/>
      <c r="P2" s="2047"/>
      <c r="Q2" s="2047"/>
      <c r="R2" s="2050"/>
      <c r="S2" s="2046" t="s">
        <v>982</v>
      </c>
      <c r="T2" s="2047"/>
      <c r="U2" s="2047"/>
      <c r="V2" s="2047"/>
      <c r="W2" s="2047"/>
      <c r="X2" s="2047"/>
      <c r="Y2" s="2047"/>
      <c r="Z2" s="2044" t="s">
        <v>1038</v>
      </c>
    </row>
    <row r="3" spans="1:26" ht="30" customHeight="1">
      <c r="A3" s="2031" t="s">
        <v>956</v>
      </c>
      <c r="B3" s="2029" t="s">
        <v>397</v>
      </c>
      <c r="C3" s="2041" t="s">
        <v>191</v>
      </c>
      <c r="D3" s="2027" t="s">
        <v>1037</v>
      </c>
      <c r="E3" s="2027" t="s">
        <v>1036</v>
      </c>
      <c r="F3" s="2034" t="s">
        <v>1035</v>
      </c>
      <c r="G3" s="2038" t="s">
        <v>1034</v>
      </c>
      <c r="H3" s="2027" t="s">
        <v>1033</v>
      </c>
      <c r="I3" s="2027" t="s">
        <v>1032</v>
      </c>
      <c r="J3" s="2027" t="s">
        <v>1043</v>
      </c>
      <c r="K3" s="2027" t="s">
        <v>1042</v>
      </c>
      <c r="L3" s="2028" t="s">
        <v>955</v>
      </c>
      <c r="M3" s="2028" t="s">
        <v>1031</v>
      </c>
      <c r="N3" s="2028" t="s">
        <v>1030</v>
      </c>
      <c r="O3" s="2028" t="s">
        <v>1041</v>
      </c>
      <c r="P3" s="2028" t="s">
        <v>1029</v>
      </c>
      <c r="Q3" s="2028" t="s">
        <v>1028</v>
      </c>
      <c r="R3" s="2045" t="s">
        <v>1027</v>
      </c>
      <c r="S3" s="2040" t="str">
        <f>P3</f>
        <v>Malüllük Yaşlılık Devlet %11</v>
      </c>
      <c r="T3" s="2028" t="str">
        <f>Q3</f>
        <v>Genel Sağlık Sigorta Primi Devlet %7,5</v>
      </c>
      <c r="U3" s="2028" t="s">
        <v>1026</v>
      </c>
      <c r="V3" s="2028" t="s">
        <v>1025</v>
      </c>
      <c r="W3" s="2028" t="s">
        <v>80</v>
      </c>
      <c r="X3" s="2028" t="s">
        <v>81</v>
      </c>
      <c r="Y3" s="2028" t="s">
        <v>246</v>
      </c>
      <c r="Z3" s="2045"/>
    </row>
    <row r="4" spans="1:26" ht="10.5" customHeight="1">
      <c r="A4" s="2032"/>
      <c r="B4" s="2030"/>
      <c r="C4" s="2030"/>
      <c r="D4" s="2043"/>
      <c r="E4" s="2043"/>
      <c r="F4" s="2034"/>
      <c r="G4" s="2038"/>
      <c r="H4" s="2027"/>
      <c r="I4" s="2027"/>
      <c r="J4" s="2027"/>
      <c r="K4" s="2027"/>
      <c r="L4" s="2028"/>
      <c r="M4" s="2028"/>
      <c r="N4" s="2028"/>
      <c r="O4" s="2028"/>
      <c r="P4" s="2028"/>
      <c r="Q4" s="2028"/>
      <c r="R4" s="2045"/>
      <c r="S4" s="2040"/>
      <c r="T4" s="2028"/>
      <c r="U4" s="2028"/>
      <c r="V4" s="2028"/>
      <c r="W4" s="2028"/>
      <c r="X4" s="2028"/>
      <c r="Y4" s="2028"/>
      <c r="Z4" s="2045"/>
    </row>
    <row r="5" spans="1:26" ht="46.8" customHeight="1">
      <c r="A5" s="2033"/>
      <c r="B5" s="2030"/>
      <c r="C5" s="2030"/>
      <c r="D5" s="2043"/>
      <c r="E5" s="2043"/>
      <c r="F5" s="2034"/>
      <c r="G5" s="2039"/>
      <c r="H5" s="2027"/>
      <c r="I5" s="2027"/>
      <c r="J5" s="2027"/>
      <c r="K5" s="2027"/>
      <c r="L5" s="2028"/>
      <c r="M5" s="2028"/>
      <c r="N5" s="2028"/>
      <c r="O5" s="2028"/>
      <c r="P5" s="2028"/>
      <c r="Q5" s="2028"/>
      <c r="R5" s="2045"/>
      <c r="S5" s="2040"/>
      <c r="T5" s="2028"/>
      <c r="U5" s="2028"/>
      <c r="V5" s="2028"/>
      <c r="W5" s="2042"/>
      <c r="X5" s="2028"/>
      <c r="Y5" s="2028"/>
      <c r="Z5" s="2045"/>
    </row>
    <row r="6" spans="1:26" s="1147" customFormat="1" ht="17.25" customHeight="1">
      <c r="A6" s="1155">
        <v>1</v>
      </c>
      <c r="B6" s="1156"/>
      <c r="C6" s="1156"/>
      <c r="D6" s="1157"/>
      <c r="E6" s="1157"/>
      <c r="F6" s="1263">
        <v>44197</v>
      </c>
      <c r="G6" s="1309"/>
      <c r="H6" s="1157"/>
      <c r="I6" s="1156"/>
      <c r="J6" s="1156"/>
      <c r="K6" s="1156"/>
      <c r="L6" s="1156">
        <v>0.90779600000000005</v>
      </c>
      <c r="M6" s="1158">
        <f t="shared" ref="M6" si="0">IF(,0,ROUND(((J6*$L$6)),2))</f>
        <v>0</v>
      </c>
      <c r="N6" s="1158">
        <f t="shared" ref="N6:N55" si="1">ROUND(L6*I6,2)</f>
        <v>0</v>
      </c>
      <c r="O6" s="1158">
        <f t="shared" ref="O6" si="2">L$6*K6*9500/100/30*30</f>
        <v>0</v>
      </c>
      <c r="P6" s="1158">
        <f t="shared" ref="P6:P55" si="3">ROUND(N6*11/100,2)</f>
        <v>0</v>
      </c>
      <c r="Q6" s="1158">
        <f t="shared" ref="Q6:Q55" si="4">ROUND(N6*7.5/100,2)</f>
        <v>0</v>
      </c>
      <c r="R6" s="1159">
        <f t="shared" ref="R6:R55" si="5">M6+N6+P6+Q6+O6</f>
        <v>0</v>
      </c>
      <c r="S6" s="1160">
        <f t="shared" ref="S6:T10" si="6">P6</f>
        <v>0</v>
      </c>
      <c r="T6" s="1158">
        <f t="shared" si="6"/>
        <v>0</v>
      </c>
      <c r="U6" s="1158">
        <f t="shared" ref="U6:U55" si="7">ROUND(N6*9/100,2)</f>
        <v>0</v>
      </c>
      <c r="V6" s="1158">
        <f t="shared" ref="V6:V55" si="8">ROUND(N6*5/100,2)</f>
        <v>0</v>
      </c>
      <c r="W6" s="1158">
        <f t="shared" ref="W6:W11" si="9">ROUND(N6*15/100,2)</f>
        <v>0</v>
      </c>
      <c r="X6" s="1158">
        <f t="shared" ref="X6:X55" si="10">ROUND((N6+O6)*7.59/1000,2)</f>
        <v>0</v>
      </c>
      <c r="Y6" s="1158">
        <f t="shared" ref="Y6:Y55" si="11">SUM(S6:X6)</f>
        <v>0</v>
      </c>
      <c r="Z6" s="1159">
        <f t="shared" ref="Z6:Z55" si="12">R6-Y6</f>
        <v>0</v>
      </c>
    </row>
    <row r="7" spans="1:26" s="1147" customFormat="1" ht="17.25" customHeight="1">
      <c r="A7" s="1155">
        <v>2</v>
      </c>
      <c r="B7" s="1156"/>
      <c r="C7" s="1156"/>
      <c r="D7" s="1157"/>
      <c r="E7" s="1157"/>
      <c r="F7" s="1263">
        <v>44228</v>
      </c>
      <c r="G7" s="1309"/>
      <c r="H7" s="1157"/>
      <c r="I7" s="1156"/>
      <c r="J7" s="1156"/>
      <c r="K7" s="1156"/>
      <c r="L7" s="1156">
        <v>0.16578599999999999</v>
      </c>
      <c r="M7" s="1158">
        <f>IF(,0,ROUND(((J7*$L$7)),2))</f>
        <v>0</v>
      </c>
      <c r="N7" s="1158">
        <f t="shared" si="1"/>
        <v>0</v>
      </c>
      <c r="O7" s="1158">
        <f>L$7*K7*9500/100/30*30</f>
        <v>0</v>
      </c>
      <c r="P7" s="1158">
        <f t="shared" si="3"/>
        <v>0</v>
      </c>
      <c r="Q7" s="1158">
        <f t="shared" si="4"/>
        <v>0</v>
      </c>
      <c r="R7" s="1159">
        <f t="shared" si="5"/>
        <v>0</v>
      </c>
      <c r="S7" s="1160">
        <f t="shared" si="6"/>
        <v>0</v>
      </c>
      <c r="T7" s="1158">
        <f t="shared" si="6"/>
        <v>0</v>
      </c>
      <c r="U7" s="1158">
        <f t="shared" si="7"/>
        <v>0</v>
      </c>
      <c r="V7" s="1158">
        <f t="shared" si="8"/>
        <v>0</v>
      </c>
      <c r="W7" s="1158">
        <f t="shared" si="9"/>
        <v>0</v>
      </c>
      <c r="X7" s="1158">
        <f t="shared" si="10"/>
        <v>0</v>
      </c>
      <c r="Y7" s="1158">
        <f t="shared" si="11"/>
        <v>0</v>
      </c>
      <c r="Z7" s="1159">
        <f t="shared" si="12"/>
        <v>0</v>
      </c>
    </row>
    <row r="8" spans="1:26" s="1147" customFormat="1" ht="17.25" customHeight="1">
      <c r="A8" s="1155">
        <v>3</v>
      </c>
      <c r="B8" s="1156"/>
      <c r="C8" s="1156"/>
      <c r="D8" s="1157"/>
      <c r="E8" s="1157"/>
      <c r="F8" s="1263">
        <v>44256</v>
      </c>
      <c r="G8" s="1309"/>
      <c r="H8" s="1157"/>
      <c r="I8" s="1156"/>
      <c r="J8" s="1156"/>
      <c r="K8" s="1156"/>
      <c r="L8" s="1156">
        <v>0.16578599999999999</v>
      </c>
      <c r="M8" s="1158">
        <f>IF(,0,ROUND(((J8*$L$8)),2))</f>
        <v>0</v>
      </c>
      <c r="N8" s="1158">
        <f t="shared" si="1"/>
        <v>0</v>
      </c>
      <c r="O8" s="1158">
        <f>L$8*K8*9500/100/30*30</f>
        <v>0</v>
      </c>
      <c r="P8" s="1158">
        <f t="shared" si="3"/>
        <v>0</v>
      </c>
      <c r="Q8" s="1158">
        <f t="shared" si="4"/>
        <v>0</v>
      </c>
      <c r="R8" s="1159">
        <f t="shared" si="5"/>
        <v>0</v>
      </c>
      <c r="S8" s="1160">
        <f t="shared" si="6"/>
        <v>0</v>
      </c>
      <c r="T8" s="1158">
        <f t="shared" si="6"/>
        <v>0</v>
      </c>
      <c r="U8" s="1158">
        <f t="shared" si="7"/>
        <v>0</v>
      </c>
      <c r="V8" s="1158">
        <f t="shared" si="8"/>
        <v>0</v>
      </c>
      <c r="W8" s="1158">
        <f t="shared" si="9"/>
        <v>0</v>
      </c>
      <c r="X8" s="1158">
        <f t="shared" si="10"/>
        <v>0</v>
      </c>
      <c r="Y8" s="1158">
        <f t="shared" si="11"/>
        <v>0</v>
      </c>
      <c r="Z8" s="1159">
        <f t="shared" si="12"/>
        <v>0</v>
      </c>
    </row>
    <row r="9" spans="1:26" s="1147" customFormat="1" ht="17.25" customHeight="1">
      <c r="A9" s="1155">
        <v>4</v>
      </c>
      <c r="B9" s="1156"/>
      <c r="C9" s="1156"/>
      <c r="D9" s="1157"/>
      <c r="E9" s="1157"/>
      <c r="F9" s="1263">
        <v>44287</v>
      </c>
      <c r="G9" s="1309"/>
      <c r="H9" s="1157"/>
      <c r="I9" s="1156"/>
      <c r="J9" s="1156"/>
      <c r="K9" s="1156"/>
      <c r="L9" s="1156">
        <v>0.16578599999999999</v>
      </c>
      <c r="M9" s="1158">
        <f>IF(,0,ROUND(((J9*$L$9)),2))</f>
        <v>0</v>
      </c>
      <c r="N9" s="1158">
        <f t="shared" si="1"/>
        <v>0</v>
      </c>
      <c r="O9" s="1158">
        <f>L$9*K9*9500/100/30*30</f>
        <v>0</v>
      </c>
      <c r="P9" s="1158">
        <f t="shared" si="3"/>
        <v>0</v>
      </c>
      <c r="Q9" s="1158">
        <f t="shared" si="4"/>
        <v>0</v>
      </c>
      <c r="R9" s="1159">
        <f t="shared" si="5"/>
        <v>0</v>
      </c>
      <c r="S9" s="1160">
        <f t="shared" si="6"/>
        <v>0</v>
      </c>
      <c r="T9" s="1158">
        <f t="shared" si="6"/>
        <v>0</v>
      </c>
      <c r="U9" s="1158">
        <f t="shared" si="7"/>
        <v>0</v>
      </c>
      <c r="V9" s="1158">
        <f t="shared" si="8"/>
        <v>0</v>
      </c>
      <c r="W9" s="1158">
        <f t="shared" si="9"/>
        <v>0</v>
      </c>
      <c r="X9" s="1158">
        <f t="shared" si="10"/>
        <v>0</v>
      </c>
      <c r="Y9" s="1158">
        <f t="shared" si="11"/>
        <v>0</v>
      </c>
      <c r="Z9" s="1159">
        <f t="shared" si="12"/>
        <v>0</v>
      </c>
    </row>
    <row r="10" spans="1:26" s="1147" customFormat="1" ht="17.100000000000001" customHeight="1">
      <c r="A10" s="1155">
        <v>5</v>
      </c>
      <c r="B10" s="1156"/>
      <c r="C10" s="1156"/>
      <c r="D10" s="1157"/>
      <c r="E10" s="1157"/>
      <c r="F10" s="1263">
        <v>44317</v>
      </c>
      <c r="G10" s="1309"/>
      <c r="H10" s="1157"/>
      <c r="I10" s="1156"/>
      <c r="J10" s="1156"/>
      <c r="K10" s="1156"/>
      <c r="L10" s="1156">
        <v>0.16578599999999999</v>
      </c>
      <c r="M10" s="1158">
        <f>IF(,0,ROUND(((J10*$L$10)),2))</f>
        <v>0</v>
      </c>
      <c r="N10" s="1158">
        <f t="shared" si="1"/>
        <v>0</v>
      </c>
      <c r="O10" s="1158">
        <f>L$10*K10*9500/100/30*30</f>
        <v>0</v>
      </c>
      <c r="P10" s="1158">
        <f t="shared" si="3"/>
        <v>0</v>
      </c>
      <c r="Q10" s="1158">
        <f t="shared" si="4"/>
        <v>0</v>
      </c>
      <c r="R10" s="1159">
        <f t="shared" si="5"/>
        <v>0</v>
      </c>
      <c r="S10" s="1160">
        <f t="shared" si="6"/>
        <v>0</v>
      </c>
      <c r="T10" s="1158">
        <f t="shared" si="6"/>
        <v>0</v>
      </c>
      <c r="U10" s="1158">
        <f t="shared" si="7"/>
        <v>0</v>
      </c>
      <c r="V10" s="1158">
        <f t="shared" si="8"/>
        <v>0</v>
      </c>
      <c r="W10" s="1158">
        <f t="shared" si="9"/>
        <v>0</v>
      </c>
      <c r="X10" s="1158">
        <f t="shared" si="10"/>
        <v>0</v>
      </c>
      <c r="Y10" s="1158">
        <f t="shared" si="11"/>
        <v>0</v>
      </c>
      <c r="Z10" s="1159">
        <f t="shared" si="12"/>
        <v>0</v>
      </c>
    </row>
    <row r="11" spans="1:26" s="1147" customFormat="1" ht="17.100000000000001" customHeight="1">
      <c r="A11" s="1155">
        <v>6</v>
      </c>
      <c r="B11" s="1156"/>
      <c r="C11" s="1156"/>
      <c r="D11" s="1157"/>
      <c r="E11" s="1157"/>
      <c r="F11" s="1263">
        <v>44348</v>
      </c>
      <c r="G11" s="1309"/>
      <c r="H11" s="1157"/>
      <c r="I11" s="1156"/>
      <c r="J11" s="1156"/>
      <c r="K11" s="1156"/>
      <c r="L11" s="1156">
        <v>0.16578599999999999</v>
      </c>
      <c r="M11" s="1158">
        <f>IF(,0,ROUND(((J11*$L$11)),2))</f>
        <v>0</v>
      </c>
      <c r="N11" s="1158">
        <f t="shared" si="1"/>
        <v>0</v>
      </c>
      <c r="O11" s="1158">
        <f>L$11*K11*9500/100/30*30</f>
        <v>0</v>
      </c>
      <c r="P11" s="1158">
        <f t="shared" si="3"/>
        <v>0</v>
      </c>
      <c r="Q11" s="1158">
        <f t="shared" si="4"/>
        <v>0</v>
      </c>
      <c r="R11" s="1159">
        <f t="shared" si="5"/>
        <v>0</v>
      </c>
      <c r="S11" s="1160">
        <f t="shared" ref="S11:T55" si="13">P11</f>
        <v>0</v>
      </c>
      <c r="T11" s="1158">
        <f t="shared" si="13"/>
        <v>0</v>
      </c>
      <c r="U11" s="1158">
        <f t="shared" si="7"/>
        <v>0</v>
      </c>
      <c r="V11" s="1158">
        <f t="shared" si="8"/>
        <v>0</v>
      </c>
      <c r="W11" s="1158">
        <f t="shared" si="9"/>
        <v>0</v>
      </c>
      <c r="X11" s="1158">
        <f t="shared" si="10"/>
        <v>0</v>
      </c>
      <c r="Y11" s="1158">
        <f t="shared" si="11"/>
        <v>0</v>
      </c>
      <c r="Z11" s="1159">
        <f t="shared" si="12"/>
        <v>0</v>
      </c>
    </row>
    <row r="12" spans="1:26" s="1147" customFormat="1" ht="17.100000000000001" customHeight="1">
      <c r="A12" s="1155">
        <v>7</v>
      </c>
      <c r="B12" s="1156"/>
      <c r="C12" s="1156"/>
      <c r="D12" s="1157"/>
      <c r="E12" s="1157"/>
      <c r="F12" s="1263">
        <v>44378</v>
      </c>
      <c r="G12" s="1309"/>
      <c r="H12" s="1157"/>
      <c r="I12" s="1156"/>
      <c r="J12" s="1156"/>
      <c r="K12" s="1156"/>
      <c r="L12" s="1156">
        <v>0.17979700000000001</v>
      </c>
      <c r="M12" s="1158">
        <f>IF(,0,ROUND(((J12*$L$12)),2))</f>
        <v>0</v>
      </c>
      <c r="N12" s="1158">
        <f t="shared" si="1"/>
        <v>0</v>
      </c>
      <c r="O12" s="1158">
        <f>L$12*K12*9500/100/30*30</f>
        <v>0</v>
      </c>
      <c r="P12" s="1158">
        <f t="shared" si="3"/>
        <v>0</v>
      </c>
      <c r="Q12" s="1158">
        <f t="shared" si="4"/>
        <v>0</v>
      </c>
      <c r="R12" s="1159">
        <f t="shared" si="5"/>
        <v>0</v>
      </c>
      <c r="S12" s="1160">
        <f t="shared" si="13"/>
        <v>0</v>
      </c>
      <c r="T12" s="1158">
        <f t="shared" si="13"/>
        <v>0</v>
      </c>
      <c r="U12" s="1158">
        <f t="shared" si="7"/>
        <v>0</v>
      </c>
      <c r="V12" s="1158">
        <f t="shared" si="8"/>
        <v>0</v>
      </c>
      <c r="W12" s="1158">
        <f t="shared" ref="W12:W17" si="14">ROUND(N12*20/100,2)</f>
        <v>0</v>
      </c>
      <c r="X12" s="1158">
        <f t="shared" si="10"/>
        <v>0</v>
      </c>
      <c r="Y12" s="1158">
        <f t="shared" si="11"/>
        <v>0</v>
      </c>
      <c r="Z12" s="1159">
        <f t="shared" si="12"/>
        <v>0</v>
      </c>
    </row>
    <row r="13" spans="1:26" s="1147" customFormat="1" ht="17.100000000000001" customHeight="1">
      <c r="A13" s="1155">
        <v>8</v>
      </c>
      <c r="B13" s="1156"/>
      <c r="C13" s="1156"/>
      <c r="D13" s="1157"/>
      <c r="E13" s="1157"/>
      <c r="F13" s="1263">
        <v>44409</v>
      </c>
      <c r="G13" s="1309"/>
      <c r="H13" s="1157"/>
      <c r="I13" s="1156"/>
      <c r="J13" s="1156"/>
      <c r="K13" s="1156"/>
      <c r="L13" s="1156">
        <v>0.17979700000000001</v>
      </c>
      <c r="M13" s="1158">
        <f>IF(,0,ROUND(((J13*$L$13)),2))</f>
        <v>0</v>
      </c>
      <c r="N13" s="1158">
        <f t="shared" si="1"/>
        <v>0</v>
      </c>
      <c r="O13" s="1158">
        <f>L$13*K13*9500/100/30*30</f>
        <v>0</v>
      </c>
      <c r="P13" s="1158">
        <f t="shared" si="3"/>
        <v>0</v>
      </c>
      <c r="Q13" s="1158">
        <f t="shared" si="4"/>
        <v>0</v>
      </c>
      <c r="R13" s="1159">
        <f t="shared" si="5"/>
        <v>0</v>
      </c>
      <c r="S13" s="1160">
        <f t="shared" si="13"/>
        <v>0</v>
      </c>
      <c r="T13" s="1158">
        <f t="shared" si="13"/>
        <v>0</v>
      </c>
      <c r="U13" s="1158">
        <f t="shared" si="7"/>
        <v>0</v>
      </c>
      <c r="V13" s="1158">
        <f t="shared" si="8"/>
        <v>0</v>
      </c>
      <c r="W13" s="1158">
        <f t="shared" si="14"/>
        <v>0</v>
      </c>
      <c r="X13" s="1158">
        <f t="shared" si="10"/>
        <v>0</v>
      </c>
      <c r="Y13" s="1158">
        <f t="shared" si="11"/>
        <v>0</v>
      </c>
      <c r="Z13" s="1159">
        <f t="shared" si="12"/>
        <v>0</v>
      </c>
    </row>
    <row r="14" spans="1:26" s="1147" customFormat="1" ht="17.100000000000001" customHeight="1">
      <c r="A14" s="1155">
        <v>9</v>
      </c>
      <c r="B14" s="1156"/>
      <c r="C14" s="1156"/>
      <c r="D14" s="1157"/>
      <c r="E14" s="1157"/>
      <c r="F14" s="1263">
        <v>44440</v>
      </c>
      <c r="G14" s="1309"/>
      <c r="H14" s="1157"/>
      <c r="I14" s="1156"/>
      <c r="J14" s="1156"/>
      <c r="K14" s="1156"/>
      <c r="L14" s="1156">
        <v>0.17979700000000001</v>
      </c>
      <c r="M14" s="1158">
        <f>IF(,0,ROUND(((J14*$L$14)),2))</f>
        <v>0</v>
      </c>
      <c r="N14" s="1158">
        <f t="shared" ref="N14:N29" si="15">ROUND(L14*I14,2)</f>
        <v>0</v>
      </c>
      <c r="O14" s="1158">
        <f>L$14*K14*9500/100/30*30</f>
        <v>0</v>
      </c>
      <c r="P14" s="1158">
        <f t="shared" ref="P14:P29" si="16">ROUND(N14*11/100,2)</f>
        <v>0</v>
      </c>
      <c r="Q14" s="1158">
        <f t="shared" ref="Q14:Q29" si="17">ROUND(N14*7.5/100,2)</f>
        <v>0</v>
      </c>
      <c r="R14" s="1159">
        <f t="shared" ref="R14:R29" si="18">M14+N14+P14+Q14+O14</f>
        <v>0</v>
      </c>
      <c r="S14" s="1160">
        <f t="shared" ref="S14:S29" si="19">P14</f>
        <v>0</v>
      </c>
      <c r="T14" s="1158">
        <f t="shared" ref="T14:T29" si="20">Q14</f>
        <v>0</v>
      </c>
      <c r="U14" s="1158">
        <f t="shared" ref="U14:U29" si="21">ROUND(N14*9/100,2)</f>
        <v>0</v>
      </c>
      <c r="V14" s="1158">
        <f t="shared" ref="V14:V29" si="22">ROUND(N14*5/100,2)</f>
        <v>0</v>
      </c>
      <c r="W14" s="1158">
        <f t="shared" si="14"/>
        <v>0</v>
      </c>
      <c r="X14" s="1158">
        <f t="shared" ref="X14:X29" si="23">ROUND((N14+O14)*7.59/1000,2)</f>
        <v>0</v>
      </c>
      <c r="Y14" s="1158">
        <f t="shared" ref="Y14:Y29" si="24">SUM(S14:X14)</f>
        <v>0</v>
      </c>
      <c r="Z14" s="1159">
        <f t="shared" ref="Z14:Z29" si="25">R14-Y14</f>
        <v>0</v>
      </c>
    </row>
    <row r="15" spans="1:26" s="1147" customFormat="1" ht="17.100000000000001" customHeight="1">
      <c r="A15" s="1155">
        <v>10</v>
      </c>
      <c r="B15" s="1156"/>
      <c r="C15" s="1156"/>
      <c r="D15" s="1157"/>
      <c r="E15" s="1157"/>
      <c r="F15" s="1263">
        <v>44470</v>
      </c>
      <c r="G15" s="1309"/>
      <c r="H15" s="1157"/>
      <c r="I15" s="1156"/>
      <c r="J15" s="1156"/>
      <c r="K15" s="1156"/>
      <c r="L15" s="1156">
        <v>0.17979700000000001</v>
      </c>
      <c r="M15" s="1158">
        <f>IF(,0,ROUND(((J15*$L$15)),2))</f>
        <v>0</v>
      </c>
      <c r="N15" s="1158">
        <f t="shared" si="15"/>
        <v>0</v>
      </c>
      <c r="O15" s="1158">
        <f>L$15*K15*9500/100/30*30</f>
        <v>0</v>
      </c>
      <c r="P15" s="1158">
        <f t="shared" si="16"/>
        <v>0</v>
      </c>
      <c r="Q15" s="1158">
        <f t="shared" si="17"/>
        <v>0</v>
      </c>
      <c r="R15" s="1159">
        <f t="shared" si="18"/>
        <v>0</v>
      </c>
      <c r="S15" s="1160">
        <f t="shared" si="19"/>
        <v>0</v>
      </c>
      <c r="T15" s="1158">
        <f t="shared" si="20"/>
        <v>0</v>
      </c>
      <c r="U15" s="1158">
        <f t="shared" si="21"/>
        <v>0</v>
      </c>
      <c r="V15" s="1158">
        <f t="shared" si="22"/>
        <v>0</v>
      </c>
      <c r="W15" s="1158">
        <f t="shared" si="14"/>
        <v>0</v>
      </c>
      <c r="X15" s="1158">
        <f t="shared" si="23"/>
        <v>0</v>
      </c>
      <c r="Y15" s="1158">
        <f t="shared" si="24"/>
        <v>0</v>
      </c>
      <c r="Z15" s="1159">
        <f t="shared" si="25"/>
        <v>0</v>
      </c>
    </row>
    <row r="16" spans="1:26" s="1147" customFormat="1" ht="17.100000000000001" customHeight="1">
      <c r="A16" s="1155">
        <v>11</v>
      </c>
      <c r="B16" s="1156"/>
      <c r="C16" s="1156"/>
      <c r="D16" s="1157"/>
      <c r="E16" s="1157"/>
      <c r="F16" s="1263">
        <v>44501</v>
      </c>
      <c r="G16" s="1309"/>
      <c r="H16" s="1157"/>
      <c r="I16" s="1156"/>
      <c r="J16" s="1156"/>
      <c r="K16" s="1156"/>
      <c r="L16" s="1156">
        <v>0.17979700000000001</v>
      </c>
      <c r="M16" s="1158">
        <f>IF(,0,ROUND(((J16*$L$16)),2))</f>
        <v>0</v>
      </c>
      <c r="N16" s="1158">
        <f t="shared" si="15"/>
        <v>0</v>
      </c>
      <c r="O16" s="1158">
        <f>L$16*K16*9500/100/30*30</f>
        <v>0</v>
      </c>
      <c r="P16" s="1158">
        <f t="shared" si="16"/>
        <v>0</v>
      </c>
      <c r="Q16" s="1158">
        <f t="shared" si="17"/>
        <v>0</v>
      </c>
      <c r="R16" s="1159">
        <f t="shared" si="18"/>
        <v>0</v>
      </c>
      <c r="S16" s="1160">
        <f t="shared" si="19"/>
        <v>0</v>
      </c>
      <c r="T16" s="1158">
        <f t="shared" si="20"/>
        <v>0</v>
      </c>
      <c r="U16" s="1158">
        <f t="shared" si="21"/>
        <v>0</v>
      </c>
      <c r="V16" s="1158">
        <f t="shared" si="22"/>
        <v>0</v>
      </c>
      <c r="W16" s="1158">
        <f t="shared" si="14"/>
        <v>0</v>
      </c>
      <c r="X16" s="1158">
        <f t="shared" si="23"/>
        <v>0</v>
      </c>
      <c r="Y16" s="1158">
        <f t="shared" si="24"/>
        <v>0</v>
      </c>
      <c r="Z16" s="1159">
        <f t="shared" si="25"/>
        <v>0</v>
      </c>
    </row>
    <row r="17" spans="1:26" s="1147" customFormat="1" ht="17.100000000000001" customHeight="1">
      <c r="A17" s="1155">
        <v>12</v>
      </c>
      <c r="B17" s="1156"/>
      <c r="C17" s="1156"/>
      <c r="D17" s="1157"/>
      <c r="E17" s="1157"/>
      <c r="F17" s="1263">
        <v>44531</v>
      </c>
      <c r="G17" s="1309"/>
      <c r="H17" s="1157"/>
      <c r="I17" s="1156"/>
      <c r="J17" s="1156"/>
      <c r="K17" s="1156"/>
      <c r="L17" s="1156">
        <v>0.17979700000000001</v>
      </c>
      <c r="M17" s="1158">
        <f>IF(,0,ROUND(((J17*$L$17)),2))</f>
        <v>0</v>
      </c>
      <c r="N17" s="1158">
        <f t="shared" si="15"/>
        <v>0</v>
      </c>
      <c r="O17" s="1158">
        <f>L$17*K17*9500/100/30*30</f>
        <v>0</v>
      </c>
      <c r="P17" s="1158">
        <f t="shared" si="16"/>
        <v>0</v>
      </c>
      <c r="Q17" s="1158">
        <f t="shared" si="17"/>
        <v>0</v>
      </c>
      <c r="R17" s="1159">
        <f t="shared" si="18"/>
        <v>0</v>
      </c>
      <c r="S17" s="1160">
        <f t="shared" si="19"/>
        <v>0</v>
      </c>
      <c r="T17" s="1158">
        <f t="shared" si="20"/>
        <v>0</v>
      </c>
      <c r="U17" s="1158">
        <f t="shared" si="21"/>
        <v>0</v>
      </c>
      <c r="V17" s="1158">
        <f t="shared" si="22"/>
        <v>0</v>
      </c>
      <c r="W17" s="1158">
        <f t="shared" si="14"/>
        <v>0</v>
      </c>
      <c r="X17" s="1158">
        <f t="shared" si="23"/>
        <v>0</v>
      </c>
      <c r="Y17" s="1158">
        <f t="shared" si="24"/>
        <v>0</v>
      </c>
      <c r="Z17" s="1159">
        <f t="shared" si="25"/>
        <v>0</v>
      </c>
    </row>
    <row r="18" spans="1:26" s="1147" customFormat="1" ht="17.100000000000001" customHeight="1">
      <c r="A18" s="1155">
        <v>13</v>
      </c>
      <c r="B18" s="1156"/>
      <c r="C18" s="1156"/>
      <c r="D18" s="1157"/>
      <c r="E18" s="1157"/>
      <c r="F18" s="1263">
        <v>44562</v>
      </c>
      <c r="G18" s="1309"/>
      <c r="H18" s="1157"/>
      <c r="I18" s="1156"/>
      <c r="J18" s="1156"/>
      <c r="K18" s="1156"/>
      <c r="L18" s="1156">
        <v>0.23544499999999999</v>
      </c>
      <c r="M18" s="1158">
        <f>IF(,0,ROUND(((J18*$L$18)),2))</f>
        <v>0</v>
      </c>
      <c r="N18" s="1158">
        <f t="shared" si="15"/>
        <v>0</v>
      </c>
      <c r="O18" s="1158">
        <f>L$18*K18*9500/100/30*30</f>
        <v>0</v>
      </c>
      <c r="P18" s="1158">
        <f t="shared" si="16"/>
        <v>0</v>
      </c>
      <c r="Q18" s="1158">
        <f t="shared" si="17"/>
        <v>0</v>
      </c>
      <c r="R18" s="1159">
        <f t="shared" si="18"/>
        <v>0</v>
      </c>
      <c r="S18" s="1160">
        <f t="shared" si="19"/>
        <v>0</v>
      </c>
      <c r="T18" s="1158">
        <f t="shared" si="20"/>
        <v>0</v>
      </c>
      <c r="U18" s="1158">
        <f t="shared" si="21"/>
        <v>0</v>
      </c>
      <c r="V18" s="1158">
        <f t="shared" si="22"/>
        <v>0</v>
      </c>
      <c r="W18" s="1158">
        <f t="shared" ref="W18:W23" si="26">ROUND(N18*15/100,2)</f>
        <v>0</v>
      </c>
      <c r="X18" s="1158">
        <f t="shared" si="23"/>
        <v>0</v>
      </c>
      <c r="Y18" s="1158">
        <f t="shared" si="24"/>
        <v>0</v>
      </c>
      <c r="Z18" s="1159">
        <f t="shared" si="25"/>
        <v>0</v>
      </c>
    </row>
    <row r="19" spans="1:26" s="1147" customFormat="1" ht="17.100000000000001" customHeight="1">
      <c r="A19" s="1155">
        <v>14</v>
      </c>
      <c r="B19" s="1156"/>
      <c r="C19" s="1156"/>
      <c r="D19" s="1157"/>
      <c r="E19" s="1157"/>
      <c r="F19" s="1263">
        <v>44593</v>
      </c>
      <c r="G19" s="1309"/>
      <c r="H19" s="1157"/>
      <c r="I19" s="1156"/>
      <c r="J19" s="1156"/>
      <c r="K19" s="1156"/>
      <c r="L19" s="1156">
        <v>0.23544499999999999</v>
      </c>
      <c r="M19" s="1158">
        <f>IF(,0,ROUND(((J19*$L$19)),2))</f>
        <v>0</v>
      </c>
      <c r="N19" s="1158">
        <f t="shared" si="15"/>
        <v>0</v>
      </c>
      <c r="O19" s="1158">
        <f>L$19*K19*9500/100/30*30</f>
        <v>0</v>
      </c>
      <c r="P19" s="1158">
        <f t="shared" si="16"/>
        <v>0</v>
      </c>
      <c r="Q19" s="1158">
        <f t="shared" si="17"/>
        <v>0</v>
      </c>
      <c r="R19" s="1159">
        <f t="shared" si="18"/>
        <v>0</v>
      </c>
      <c r="S19" s="1160">
        <f t="shared" si="19"/>
        <v>0</v>
      </c>
      <c r="T19" s="1158">
        <f t="shared" si="20"/>
        <v>0</v>
      </c>
      <c r="U19" s="1158">
        <f t="shared" si="21"/>
        <v>0</v>
      </c>
      <c r="V19" s="1158">
        <f t="shared" si="22"/>
        <v>0</v>
      </c>
      <c r="W19" s="1158">
        <f t="shared" si="26"/>
        <v>0</v>
      </c>
      <c r="X19" s="1158">
        <f t="shared" si="23"/>
        <v>0</v>
      </c>
      <c r="Y19" s="1158">
        <f t="shared" si="24"/>
        <v>0</v>
      </c>
      <c r="Z19" s="1159">
        <f t="shared" si="25"/>
        <v>0</v>
      </c>
    </row>
    <row r="20" spans="1:26" s="1147" customFormat="1" ht="17.100000000000001" customHeight="1">
      <c r="A20" s="1155">
        <v>15</v>
      </c>
      <c r="B20" s="1156"/>
      <c r="C20" s="1156"/>
      <c r="D20" s="1157"/>
      <c r="E20" s="1157"/>
      <c r="F20" s="1263">
        <v>44621</v>
      </c>
      <c r="G20" s="1309"/>
      <c r="H20" s="1157"/>
      <c r="I20" s="1156"/>
      <c r="J20" s="1156"/>
      <c r="K20" s="1156"/>
      <c r="L20" s="1156">
        <v>0.23544499999999999</v>
      </c>
      <c r="M20" s="1158">
        <f>IF(,0,ROUND(((J20*$L$20)),2))</f>
        <v>0</v>
      </c>
      <c r="N20" s="1158">
        <f t="shared" si="15"/>
        <v>0</v>
      </c>
      <c r="O20" s="1158">
        <f>L$20*K20*9500/100/30*30</f>
        <v>0</v>
      </c>
      <c r="P20" s="1158">
        <f t="shared" si="16"/>
        <v>0</v>
      </c>
      <c r="Q20" s="1158">
        <f t="shared" si="17"/>
        <v>0</v>
      </c>
      <c r="R20" s="1159">
        <f t="shared" si="18"/>
        <v>0</v>
      </c>
      <c r="S20" s="1160">
        <f t="shared" si="19"/>
        <v>0</v>
      </c>
      <c r="T20" s="1158">
        <f t="shared" si="20"/>
        <v>0</v>
      </c>
      <c r="U20" s="1158">
        <f t="shared" si="21"/>
        <v>0</v>
      </c>
      <c r="V20" s="1158">
        <f t="shared" si="22"/>
        <v>0</v>
      </c>
      <c r="W20" s="1158">
        <f t="shared" si="26"/>
        <v>0</v>
      </c>
      <c r="X20" s="1158">
        <f t="shared" si="23"/>
        <v>0</v>
      </c>
      <c r="Y20" s="1158">
        <f t="shared" si="24"/>
        <v>0</v>
      </c>
      <c r="Z20" s="1159">
        <f t="shared" si="25"/>
        <v>0</v>
      </c>
    </row>
    <row r="21" spans="1:26" s="1147" customFormat="1" ht="17.100000000000001" customHeight="1">
      <c r="A21" s="1155">
        <v>16</v>
      </c>
      <c r="B21" s="1156"/>
      <c r="C21" s="1156"/>
      <c r="D21" s="1157"/>
      <c r="E21" s="1157"/>
      <c r="F21" s="1263">
        <v>44652</v>
      </c>
      <c r="G21" s="1309"/>
      <c r="H21" s="1157"/>
      <c r="I21" s="1156"/>
      <c r="J21" s="1156"/>
      <c r="K21" s="1156"/>
      <c r="L21" s="1156">
        <v>0.23544499999999999</v>
      </c>
      <c r="M21" s="1158">
        <f>IF(,0,ROUND(((J21*$L$21)),2))</f>
        <v>0</v>
      </c>
      <c r="N21" s="1158">
        <f t="shared" si="15"/>
        <v>0</v>
      </c>
      <c r="O21" s="1158">
        <f>L$21*K21*9500/100/30*30</f>
        <v>0</v>
      </c>
      <c r="P21" s="1158">
        <f t="shared" si="16"/>
        <v>0</v>
      </c>
      <c r="Q21" s="1158">
        <f t="shared" si="17"/>
        <v>0</v>
      </c>
      <c r="R21" s="1159">
        <f t="shared" si="18"/>
        <v>0</v>
      </c>
      <c r="S21" s="1160">
        <f t="shared" si="19"/>
        <v>0</v>
      </c>
      <c r="T21" s="1158">
        <f t="shared" si="20"/>
        <v>0</v>
      </c>
      <c r="U21" s="1158">
        <f t="shared" si="21"/>
        <v>0</v>
      </c>
      <c r="V21" s="1158">
        <f t="shared" si="22"/>
        <v>0</v>
      </c>
      <c r="W21" s="1158">
        <f t="shared" si="26"/>
        <v>0</v>
      </c>
      <c r="X21" s="1158">
        <f t="shared" si="23"/>
        <v>0</v>
      </c>
      <c r="Y21" s="1158">
        <f t="shared" si="24"/>
        <v>0</v>
      </c>
      <c r="Z21" s="1159">
        <f t="shared" si="25"/>
        <v>0</v>
      </c>
    </row>
    <row r="22" spans="1:26" s="1147" customFormat="1" ht="17.100000000000001" customHeight="1">
      <c r="A22" s="1155">
        <v>17</v>
      </c>
      <c r="B22" s="1156"/>
      <c r="C22" s="1156"/>
      <c r="D22" s="1157"/>
      <c r="E22" s="1157"/>
      <c r="F22" s="1263">
        <v>44682</v>
      </c>
      <c r="G22" s="1309"/>
      <c r="H22" s="1157"/>
      <c r="I22" s="1156"/>
      <c r="J22" s="1156"/>
      <c r="K22" s="1156"/>
      <c r="L22" s="1156">
        <v>0.23544499999999999</v>
      </c>
      <c r="M22" s="1158">
        <f>IF(,0,ROUND(((J22*$L$22)),2))</f>
        <v>0</v>
      </c>
      <c r="N22" s="1158">
        <f t="shared" si="15"/>
        <v>0</v>
      </c>
      <c r="O22" s="1158">
        <f>L$22*K22*9500/100/30*30</f>
        <v>0</v>
      </c>
      <c r="P22" s="1158">
        <f t="shared" si="16"/>
        <v>0</v>
      </c>
      <c r="Q22" s="1158">
        <f t="shared" si="17"/>
        <v>0</v>
      </c>
      <c r="R22" s="1159">
        <f t="shared" si="18"/>
        <v>0</v>
      </c>
      <c r="S22" s="1160">
        <f t="shared" si="19"/>
        <v>0</v>
      </c>
      <c r="T22" s="1158">
        <f t="shared" si="20"/>
        <v>0</v>
      </c>
      <c r="U22" s="1158">
        <f t="shared" si="21"/>
        <v>0</v>
      </c>
      <c r="V22" s="1158">
        <f t="shared" si="22"/>
        <v>0</v>
      </c>
      <c r="W22" s="1158">
        <f t="shared" si="26"/>
        <v>0</v>
      </c>
      <c r="X22" s="1158">
        <f t="shared" si="23"/>
        <v>0</v>
      </c>
      <c r="Y22" s="1158">
        <f t="shared" si="24"/>
        <v>0</v>
      </c>
      <c r="Z22" s="1159">
        <f t="shared" si="25"/>
        <v>0</v>
      </c>
    </row>
    <row r="23" spans="1:26" s="1147" customFormat="1" ht="17.100000000000001" customHeight="1">
      <c r="A23" s="1155">
        <v>18</v>
      </c>
      <c r="B23" s="1156"/>
      <c r="C23" s="1156"/>
      <c r="D23" s="1157"/>
      <c r="E23" s="1157"/>
      <c r="F23" s="1263">
        <v>44713</v>
      </c>
      <c r="G23" s="1309"/>
      <c r="H23" s="1157"/>
      <c r="I23" s="1156"/>
      <c r="J23" s="1156"/>
      <c r="K23" s="1156"/>
      <c r="L23" s="1156">
        <v>0.23544499999999999</v>
      </c>
      <c r="M23" s="1158">
        <f>IF(,0,ROUND(((J23*$L$23)),2))</f>
        <v>0</v>
      </c>
      <c r="N23" s="1158">
        <f t="shared" si="15"/>
        <v>0</v>
      </c>
      <c r="O23" s="1158">
        <f>L$23*K23*9500/100/30*30</f>
        <v>0</v>
      </c>
      <c r="P23" s="1158">
        <f t="shared" si="16"/>
        <v>0</v>
      </c>
      <c r="Q23" s="1158">
        <f t="shared" si="17"/>
        <v>0</v>
      </c>
      <c r="R23" s="1159">
        <f t="shared" si="18"/>
        <v>0</v>
      </c>
      <c r="S23" s="1160">
        <f t="shared" si="19"/>
        <v>0</v>
      </c>
      <c r="T23" s="1158">
        <f t="shared" si="20"/>
        <v>0</v>
      </c>
      <c r="U23" s="1158">
        <f t="shared" si="21"/>
        <v>0</v>
      </c>
      <c r="V23" s="1158">
        <f t="shared" si="22"/>
        <v>0</v>
      </c>
      <c r="W23" s="1158">
        <f t="shared" si="26"/>
        <v>0</v>
      </c>
      <c r="X23" s="1158">
        <f t="shared" si="23"/>
        <v>0</v>
      </c>
      <c r="Y23" s="1158">
        <f t="shared" si="24"/>
        <v>0</v>
      </c>
      <c r="Z23" s="1159">
        <f t="shared" si="25"/>
        <v>0</v>
      </c>
    </row>
    <row r="24" spans="1:26" s="1147" customFormat="1" ht="17.100000000000001" customHeight="1">
      <c r="A24" s="1155">
        <v>19</v>
      </c>
      <c r="B24" s="1156"/>
      <c r="C24" s="1156"/>
      <c r="D24" s="1157"/>
      <c r="E24" s="1157"/>
      <c r="F24" s="1263">
        <v>44743</v>
      </c>
      <c r="G24" s="1309"/>
      <c r="H24" s="1157"/>
      <c r="I24" s="1156"/>
      <c r="J24" s="1156"/>
      <c r="K24" s="1156"/>
      <c r="L24" s="1156">
        <v>0.33360299999999998</v>
      </c>
      <c r="M24" s="1158">
        <f>IF(,0,ROUND(((J24*$L$24)),2))</f>
        <v>0</v>
      </c>
      <c r="N24" s="1158">
        <f t="shared" si="15"/>
        <v>0</v>
      </c>
      <c r="O24" s="1158">
        <f>L$24*K24*9500/100/30*30</f>
        <v>0</v>
      </c>
      <c r="P24" s="1158">
        <f t="shared" si="16"/>
        <v>0</v>
      </c>
      <c r="Q24" s="1158">
        <f t="shared" si="17"/>
        <v>0</v>
      </c>
      <c r="R24" s="1159">
        <f t="shared" si="18"/>
        <v>0</v>
      </c>
      <c r="S24" s="1160">
        <f t="shared" si="19"/>
        <v>0</v>
      </c>
      <c r="T24" s="1158">
        <f t="shared" si="20"/>
        <v>0</v>
      </c>
      <c r="U24" s="1158">
        <f t="shared" si="21"/>
        <v>0</v>
      </c>
      <c r="V24" s="1158">
        <f t="shared" si="22"/>
        <v>0</v>
      </c>
      <c r="W24" s="1158">
        <f t="shared" ref="W24:W29" si="27">ROUND(N24*20/100,2)</f>
        <v>0</v>
      </c>
      <c r="X24" s="1158">
        <f t="shared" si="23"/>
        <v>0</v>
      </c>
      <c r="Y24" s="1158">
        <f t="shared" si="24"/>
        <v>0</v>
      </c>
      <c r="Z24" s="1159">
        <f t="shared" si="25"/>
        <v>0</v>
      </c>
    </row>
    <row r="25" spans="1:26" s="1147" customFormat="1" ht="17.100000000000001" customHeight="1">
      <c r="A25" s="1155">
        <v>20</v>
      </c>
      <c r="B25" s="1156"/>
      <c r="C25" s="1156"/>
      <c r="D25" s="1157"/>
      <c r="E25" s="1157"/>
      <c r="F25" s="1263">
        <v>44774</v>
      </c>
      <c r="G25" s="1309"/>
      <c r="H25" s="1157"/>
      <c r="I25" s="1156"/>
      <c r="J25" s="1156"/>
      <c r="K25" s="1156"/>
      <c r="L25" s="1156">
        <v>0.33360299999999998</v>
      </c>
      <c r="M25" s="1158">
        <f>IF(,0,ROUND(((J25*$L$25)),2))</f>
        <v>0</v>
      </c>
      <c r="N25" s="1158">
        <f t="shared" si="15"/>
        <v>0</v>
      </c>
      <c r="O25" s="1158">
        <f>L$25*K25*9500/100/30*30</f>
        <v>0</v>
      </c>
      <c r="P25" s="1158">
        <f t="shared" si="16"/>
        <v>0</v>
      </c>
      <c r="Q25" s="1158">
        <f t="shared" si="17"/>
        <v>0</v>
      </c>
      <c r="R25" s="1159">
        <f t="shared" si="18"/>
        <v>0</v>
      </c>
      <c r="S25" s="1160">
        <f t="shared" si="19"/>
        <v>0</v>
      </c>
      <c r="T25" s="1158">
        <f t="shared" si="20"/>
        <v>0</v>
      </c>
      <c r="U25" s="1158">
        <f t="shared" si="21"/>
        <v>0</v>
      </c>
      <c r="V25" s="1158">
        <f t="shared" si="22"/>
        <v>0</v>
      </c>
      <c r="W25" s="1158">
        <f t="shared" si="27"/>
        <v>0</v>
      </c>
      <c r="X25" s="1158">
        <f t="shared" si="23"/>
        <v>0</v>
      </c>
      <c r="Y25" s="1158">
        <f t="shared" si="24"/>
        <v>0</v>
      </c>
      <c r="Z25" s="1159">
        <f t="shared" si="25"/>
        <v>0</v>
      </c>
    </row>
    <row r="26" spans="1:26" s="1147" customFormat="1" ht="17.100000000000001" customHeight="1">
      <c r="A26" s="1155">
        <v>21</v>
      </c>
      <c r="B26" s="1156"/>
      <c r="C26" s="1156"/>
      <c r="D26" s="1157"/>
      <c r="E26" s="1157"/>
      <c r="F26" s="1263">
        <v>44805</v>
      </c>
      <c r="G26" s="1309"/>
      <c r="H26" s="1157"/>
      <c r="I26" s="1156"/>
      <c r="J26" s="1156"/>
      <c r="K26" s="1156"/>
      <c r="L26" s="1156">
        <v>0.33360299999999998</v>
      </c>
      <c r="M26" s="1158">
        <f>IF(,0,ROUND(((J26*$L$26)),2))</f>
        <v>0</v>
      </c>
      <c r="N26" s="1158">
        <f t="shared" si="15"/>
        <v>0</v>
      </c>
      <c r="O26" s="1158">
        <f>L$26*K26*9500/100/30*30</f>
        <v>0</v>
      </c>
      <c r="P26" s="1158">
        <f t="shared" si="16"/>
        <v>0</v>
      </c>
      <c r="Q26" s="1158">
        <f t="shared" si="17"/>
        <v>0</v>
      </c>
      <c r="R26" s="1159">
        <f t="shared" si="18"/>
        <v>0</v>
      </c>
      <c r="S26" s="1160">
        <f t="shared" si="19"/>
        <v>0</v>
      </c>
      <c r="T26" s="1158">
        <f t="shared" si="20"/>
        <v>0</v>
      </c>
      <c r="U26" s="1158">
        <f t="shared" si="21"/>
        <v>0</v>
      </c>
      <c r="V26" s="1158">
        <f t="shared" si="22"/>
        <v>0</v>
      </c>
      <c r="W26" s="1158">
        <f t="shared" si="27"/>
        <v>0</v>
      </c>
      <c r="X26" s="1158">
        <f t="shared" si="23"/>
        <v>0</v>
      </c>
      <c r="Y26" s="1158">
        <f t="shared" si="24"/>
        <v>0</v>
      </c>
      <c r="Z26" s="1159">
        <f t="shared" si="25"/>
        <v>0</v>
      </c>
    </row>
    <row r="27" spans="1:26" s="1147" customFormat="1" ht="17.100000000000001" customHeight="1">
      <c r="A27" s="1155">
        <v>22</v>
      </c>
      <c r="B27" s="1156"/>
      <c r="C27" s="1156"/>
      <c r="D27" s="1157"/>
      <c r="E27" s="1157"/>
      <c r="F27" s="1263">
        <v>44835</v>
      </c>
      <c r="G27" s="1309"/>
      <c r="H27" s="1157"/>
      <c r="I27" s="1156"/>
      <c r="J27" s="1156"/>
      <c r="K27" s="1156"/>
      <c r="L27" s="1156">
        <v>0.33360299999999998</v>
      </c>
      <c r="M27" s="1158">
        <f>IF(,0,ROUND(((J27*$L$27)),2))</f>
        <v>0</v>
      </c>
      <c r="N27" s="1158">
        <f t="shared" si="15"/>
        <v>0</v>
      </c>
      <c r="O27" s="1158">
        <f>L$27*K27*9500/100/30*30</f>
        <v>0</v>
      </c>
      <c r="P27" s="1158">
        <f t="shared" si="16"/>
        <v>0</v>
      </c>
      <c r="Q27" s="1158">
        <f t="shared" si="17"/>
        <v>0</v>
      </c>
      <c r="R27" s="1159">
        <f t="shared" si="18"/>
        <v>0</v>
      </c>
      <c r="S27" s="1160">
        <f t="shared" si="19"/>
        <v>0</v>
      </c>
      <c r="T27" s="1158">
        <f t="shared" si="20"/>
        <v>0</v>
      </c>
      <c r="U27" s="1158">
        <f t="shared" si="21"/>
        <v>0</v>
      </c>
      <c r="V27" s="1158">
        <f t="shared" si="22"/>
        <v>0</v>
      </c>
      <c r="W27" s="1158">
        <f t="shared" si="27"/>
        <v>0</v>
      </c>
      <c r="X27" s="1158">
        <f t="shared" si="23"/>
        <v>0</v>
      </c>
      <c r="Y27" s="1158">
        <f t="shared" si="24"/>
        <v>0</v>
      </c>
      <c r="Z27" s="1159">
        <f t="shared" si="25"/>
        <v>0</v>
      </c>
    </row>
    <row r="28" spans="1:26" s="1147" customFormat="1" ht="17.100000000000001" customHeight="1">
      <c r="A28" s="1155">
        <v>23</v>
      </c>
      <c r="B28" s="1156"/>
      <c r="C28" s="1156"/>
      <c r="D28" s="1157"/>
      <c r="E28" s="1157"/>
      <c r="F28" s="1263">
        <v>44866</v>
      </c>
      <c r="G28" s="1309"/>
      <c r="H28" s="1157"/>
      <c r="I28" s="1156"/>
      <c r="J28" s="1156"/>
      <c r="K28" s="1156"/>
      <c r="L28" s="1156">
        <v>0.33360299999999998</v>
      </c>
      <c r="M28" s="1158">
        <f>IF(,0,ROUND(((J28*$L$28)),2))</f>
        <v>0</v>
      </c>
      <c r="N28" s="1158">
        <f t="shared" si="15"/>
        <v>0</v>
      </c>
      <c r="O28" s="1158">
        <f>L$28*K28*9500/100/30*30</f>
        <v>0</v>
      </c>
      <c r="P28" s="1158">
        <f t="shared" si="16"/>
        <v>0</v>
      </c>
      <c r="Q28" s="1158">
        <f t="shared" si="17"/>
        <v>0</v>
      </c>
      <c r="R28" s="1159">
        <f t="shared" si="18"/>
        <v>0</v>
      </c>
      <c r="S28" s="1160">
        <f t="shared" si="19"/>
        <v>0</v>
      </c>
      <c r="T28" s="1158">
        <f t="shared" si="20"/>
        <v>0</v>
      </c>
      <c r="U28" s="1158">
        <f t="shared" si="21"/>
        <v>0</v>
      </c>
      <c r="V28" s="1158">
        <f t="shared" si="22"/>
        <v>0</v>
      </c>
      <c r="W28" s="1158">
        <f t="shared" si="27"/>
        <v>0</v>
      </c>
      <c r="X28" s="1158">
        <f t="shared" si="23"/>
        <v>0</v>
      </c>
      <c r="Y28" s="1158">
        <f t="shared" si="24"/>
        <v>0</v>
      </c>
      <c r="Z28" s="1159">
        <f t="shared" si="25"/>
        <v>0</v>
      </c>
    </row>
    <row r="29" spans="1:26" s="1147" customFormat="1" ht="17.100000000000001" customHeight="1">
      <c r="A29" s="1155">
        <v>24</v>
      </c>
      <c r="B29" s="1156"/>
      <c r="C29" s="1156"/>
      <c r="D29" s="1157"/>
      <c r="E29" s="1157"/>
      <c r="F29" s="1263">
        <v>44896</v>
      </c>
      <c r="G29" s="1309"/>
      <c r="H29" s="1157"/>
      <c r="I29" s="1156"/>
      <c r="J29" s="1156"/>
      <c r="K29" s="1156"/>
      <c r="L29" s="1156">
        <v>0.33360299999999998</v>
      </c>
      <c r="M29" s="1158">
        <f>IF(,0,ROUND(((J29*$L$29)),2))</f>
        <v>0</v>
      </c>
      <c r="N29" s="1158">
        <f t="shared" si="15"/>
        <v>0</v>
      </c>
      <c r="O29" s="1158">
        <f>L$29*K29*9500/100/30*30</f>
        <v>0</v>
      </c>
      <c r="P29" s="1158">
        <f t="shared" si="16"/>
        <v>0</v>
      </c>
      <c r="Q29" s="1158">
        <f t="shared" si="17"/>
        <v>0</v>
      </c>
      <c r="R29" s="1159">
        <f t="shared" si="18"/>
        <v>0</v>
      </c>
      <c r="S29" s="1160">
        <f t="shared" si="19"/>
        <v>0</v>
      </c>
      <c r="T29" s="1158">
        <f t="shared" si="20"/>
        <v>0</v>
      </c>
      <c r="U29" s="1158">
        <f t="shared" si="21"/>
        <v>0</v>
      </c>
      <c r="V29" s="1158">
        <f t="shared" si="22"/>
        <v>0</v>
      </c>
      <c r="W29" s="1158">
        <f t="shared" si="27"/>
        <v>0</v>
      </c>
      <c r="X29" s="1158">
        <f t="shared" si="23"/>
        <v>0</v>
      </c>
      <c r="Y29" s="1158">
        <f t="shared" si="24"/>
        <v>0</v>
      </c>
      <c r="Z29" s="1159">
        <f t="shared" si="25"/>
        <v>0</v>
      </c>
    </row>
    <row r="30" spans="1:26" s="1147" customFormat="1" ht="17.100000000000001" customHeight="1">
      <c r="A30" s="1155">
        <v>25</v>
      </c>
      <c r="B30" s="1156"/>
      <c r="C30" s="1156"/>
      <c r="D30" s="1157"/>
      <c r="E30" s="1157"/>
      <c r="F30" s="1263">
        <v>44927</v>
      </c>
      <c r="G30" s="1309"/>
      <c r="H30" s="1157"/>
      <c r="I30" s="1156"/>
      <c r="J30" s="1156"/>
      <c r="K30" s="1156"/>
      <c r="L30" s="1156">
        <v>0.43368400000000001</v>
      </c>
      <c r="M30" s="1158">
        <f t="shared" ref="M30:M54" si="28">IF(,0,ROUND(((J30*$L$29)),2))</f>
        <v>0</v>
      </c>
      <c r="N30" s="1158">
        <f t="shared" ref="N30:N54" si="29">ROUND(L30*I30,2)</f>
        <v>0</v>
      </c>
      <c r="O30" s="1158">
        <f>L$30*K30*9500/100/30*30</f>
        <v>0</v>
      </c>
      <c r="P30" s="1158">
        <f t="shared" ref="P30:P54" si="30">ROUND(N30*11/100,2)</f>
        <v>0</v>
      </c>
      <c r="Q30" s="1158">
        <f t="shared" ref="Q30:Q54" si="31">ROUND(N30*7.5/100,2)</f>
        <v>0</v>
      </c>
      <c r="R30" s="1159">
        <f t="shared" ref="R30:R54" si="32">M30+N30+P30+Q30+O30</f>
        <v>0</v>
      </c>
      <c r="S30" s="1160">
        <f t="shared" ref="S30:S54" si="33">P30</f>
        <v>0</v>
      </c>
      <c r="T30" s="1158">
        <f t="shared" ref="T30:T54" si="34">Q30</f>
        <v>0</v>
      </c>
      <c r="U30" s="1158">
        <f t="shared" ref="U30:U54" si="35">ROUND(N30*9/100,2)</f>
        <v>0</v>
      </c>
      <c r="V30" s="1158">
        <f t="shared" ref="V30:V54" si="36">ROUND(N30*5/100,2)</f>
        <v>0</v>
      </c>
      <c r="W30" s="1158">
        <f>ROUND(N30*15/100,2)</f>
        <v>0</v>
      </c>
      <c r="X30" s="1158">
        <f t="shared" ref="X30:X54" si="37">ROUND((N30+O30)*7.59/1000,2)</f>
        <v>0</v>
      </c>
      <c r="Y30" s="1158">
        <f t="shared" ref="Y30:Y54" si="38">SUM(S30:X30)</f>
        <v>0</v>
      </c>
      <c r="Z30" s="1159">
        <f t="shared" ref="Z30:Z54" si="39">R30-Y30</f>
        <v>0</v>
      </c>
    </row>
    <row r="31" spans="1:26" s="1147" customFormat="1" ht="17.100000000000001" customHeight="1">
      <c r="A31" s="1155">
        <v>26</v>
      </c>
      <c r="B31" s="1156"/>
      <c r="C31" s="1156"/>
      <c r="D31" s="1157"/>
      <c r="E31" s="1157"/>
      <c r="F31" s="1263">
        <v>44958</v>
      </c>
      <c r="G31" s="1309"/>
      <c r="H31" s="1157"/>
      <c r="I31" s="1156"/>
      <c r="J31" s="1156"/>
      <c r="K31" s="1156"/>
      <c r="L31" s="1156">
        <v>0.43368400000000001</v>
      </c>
      <c r="M31" s="1158">
        <f t="shared" si="28"/>
        <v>0</v>
      </c>
      <c r="N31" s="1158">
        <f t="shared" si="29"/>
        <v>0</v>
      </c>
      <c r="O31" s="1158">
        <f>L$31*K31*9500/100/30*30</f>
        <v>0</v>
      </c>
      <c r="P31" s="1158">
        <f t="shared" si="30"/>
        <v>0</v>
      </c>
      <c r="Q31" s="1158">
        <f t="shared" si="31"/>
        <v>0</v>
      </c>
      <c r="R31" s="1159">
        <f t="shared" si="32"/>
        <v>0</v>
      </c>
      <c r="S31" s="1160">
        <f t="shared" si="33"/>
        <v>0</v>
      </c>
      <c r="T31" s="1158">
        <f t="shared" si="34"/>
        <v>0</v>
      </c>
      <c r="U31" s="1158">
        <f t="shared" si="35"/>
        <v>0</v>
      </c>
      <c r="V31" s="1158">
        <f t="shared" si="36"/>
        <v>0</v>
      </c>
      <c r="W31" s="1158">
        <f t="shared" ref="W31:W35" si="40">ROUND(N31*15/100,2)</f>
        <v>0</v>
      </c>
      <c r="X31" s="1158">
        <f t="shared" si="37"/>
        <v>0</v>
      </c>
      <c r="Y31" s="1158">
        <f t="shared" si="38"/>
        <v>0</v>
      </c>
      <c r="Z31" s="1159">
        <f t="shared" si="39"/>
        <v>0</v>
      </c>
    </row>
    <row r="32" spans="1:26" s="1147" customFormat="1" ht="17.100000000000001" customHeight="1">
      <c r="A32" s="1155">
        <v>27</v>
      </c>
      <c r="B32" s="1156"/>
      <c r="C32" s="1156"/>
      <c r="D32" s="1157"/>
      <c r="E32" s="1157"/>
      <c r="F32" s="1263">
        <v>44986</v>
      </c>
      <c r="G32" s="1309"/>
      <c r="H32" s="1157"/>
      <c r="I32" s="1156"/>
      <c r="J32" s="1156"/>
      <c r="K32" s="1156"/>
      <c r="L32" s="1156">
        <v>0.43368400000000001</v>
      </c>
      <c r="M32" s="1158">
        <f t="shared" si="28"/>
        <v>0</v>
      </c>
      <c r="N32" s="1158">
        <f t="shared" si="29"/>
        <v>0</v>
      </c>
      <c r="O32" s="1158">
        <f>L$32*K32*9500/100/30*30</f>
        <v>0</v>
      </c>
      <c r="P32" s="1158">
        <f t="shared" si="30"/>
        <v>0</v>
      </c>
      <c r="Q32" s="1158">
        <f t="shared" si="31"/>
        <v>0</v>
      </c>
      <c r="R32" s="1159">
        <f t="shared" si="32"/>
        <v>0</v>
      </c>
      <c r="S32" s="1160">
        <f t="shared" si="33"/>
        <v>0</v>
      </c>
      <c r="T32" s="1158">
        <f t="shared" si="34"/>
        <v>0</v>
      </c>
      <c r="U32" s="1158">
        <f t="shared" si="35"/>
        <v>0</v>
      </c>
      <c r="V32" s="1158">
        <f t="shared" si="36"/>
        <v>0</v>
      </c>
      <c r="W32" s="1158">
        <f t="shared" si="40"/>
        <v>0</v>
      </c>
      <c r="X32" s="1158">
        <f t="shared" si="37"/>
        <v>0</v>
      </c>
      <c r="Y32" s="1158">
        <f t="shared" si="38"/>
        <v>0</v>
      </c>
      <c r="Z32" s="1159">
        <f t="shared" si="39"/>
        <v>0</v>
      </c>
    </row>
    <row r="33" spans="1:26" s="1147" customFormat="1" ht="17.100000000000001" customHeight="1">
      <c r="A33" s="1155">
        <v>28</v>
      </c>
      <c r="B33" s="1156"/>
      <c r="C33" s="1156"/>
      <c r="D33" s="1157"/>
      <c r="E33" s="1157"/>
      <c r="F33" s="1263">
        <v>45017</v>
      </c>
      <c r="G33" s="1309"/>
      <c r="H33" s="1157"/>
      <c r="I33" s="1156"/>
      <c r="J33" s="1156"/>
      <c r="K33" s="1156"/>
      <c r="L33" s="1156">
        <v>0.43368400000000001</v>
      </c>
      <c r="M33" s="1158">
        <f t="shared" si="28"/>
        <v>0</v>
      </c>
      <c r="N33" s="1158">
        <f t="shared" si="29"/>
        <v>0</v>
      </c>
      <c r="O33" s="1158">
        <f>L$33*K33*9500/100/30*30</f>
        <v>0</v>
      </c>
      <c r="P33" s="1158">
        <f t="shared" si="30"/>
        <v>0</v>
      </c>
      <c r="Q33" s="1158">
        <f t="shared" si="31"/>
        <v>0</v>
      </c>
      <c r="R33" s="1159">
        <f t="shared" si="32"/>
        <v>0</v>
      </c>
      <c r="S33" s="1160">
        <f t="shared" si="33"/>
        <v>0</v>
      </c>
      <c r="T33" s="1158">
        <f t="shared" si="34"/>
        <v>0</v>
      </c>
      <c r="U33" s="1158">
        <f t="shared" si="35"/>
        <v>0</v>
      </c>
      <c r="V33" s="1158">
        <f t="shared" si="36"/>
        <v>0</v>
      </c>
      <c r="W33" s="1158">
        <f t="shared" si="40"/>
        <v>0</v>
      </c>
      <c r="X33" s="1158">
        <f t="shared" si="37"/>
        <v>0</v>
      </c>
      <c r="Y33" s="1158">
        <f t="shared" si="38"/>
        <v>0</v>
      </c>
      <c r="Z33" s="1159">
        <f t="shared" si="39"/>
        <v>0</v>
      </c>
    </row>
    <row r="34" spans="1:26" s="1147" customFormat="1" ht="17.100000000000001" customHeight="1">
      <c r="A34" s="1155">
        <v>29</v>
      </c>
      <c r="B34" s="1156"/>
      <c r="C34" s="1156"/>
      <c r="D34" s="1157"/>
      <c r="E34" s="1157"/>
      <c r="F34" s="1263">
        <v>45047</v>
      </c>
      <c r="G34" s="1309"/>
      <c r="H34" s="1157"/>
      <c r="I34" s="1156"/>
      <c r="J34" s="1156"/>
      <c r="K34" s="1156"/>
      <c r="L34" s="1156">
        <v>0.43368400000000001</v>
      </c>
      <c r="M34" s="1158">
        <f t="shared" si="28"/>
        <v>0</v>
      </c>
      <c r="N34" s="1158">
        <f t="shared" si="29"/>
        <v>0</v>
      </c>
      <c r="O34" s="1158">
        <f>L$34*K34*9500/100/30*30</f>
        <v>0</v>
      </c>
      <c r="P34" s="1158">
        <f t="shared" si="30"/>
        <v>0</v>
      </c>
      <c r="Q34" s="1158">
        <f t="shared" si="31"/>
        <v>0</v>
      </c>
      <c r="R34" s="1159">
        <f t="shared" si="32"/>
        <v>0</v>
      </c>
      <c r="S34" s="1160">
        <f t="shared" si="33"/>
        <v>0</v>
      </c>
      <c r="T34" s="1158">
        <f t="shared" si="34"/>
        <v>0</v>
      </c>
      <c r="U34" s="1158">
        <f t="shared" si="35"/>
        <v>0</v>
      </c>
      <c r="V34" s="1158">
        <f t="shared" si="36"/>
        <v>0</v>
      </c>
      <c r="W34" s="1158">
        <f t="shared" si="40"/>
        <v>0</v>
      </c>
      <c r="X34" s="1158">
        <f t="shared" si="37"/>
        <v>0</v>
      </c>
      <c r="Y34" s="1158">
        <f t="shared" si="38"/>
        <v>0</v>
      </c>
      <c r="Z34" s="1159">
        <f t="shared" si="39"/>
        <v>0</v>
      </c>
    </row>
    <row r="35" spans="1:26" s="1147" customFormat="1" ht="17.100000000000001" customHeight="1">
      <c r="A35" s="1155">
        <v>30</v>
      </c>
      <c r="B35" s="1156"/>
      <c r="C35" s="1156"/>
      <c r="D35" s="1157"/>
      <c r="E35" s="1157"/>
      <c r="F35" s="1263">
        <v>45078</v>
      </c>
      <c r="G35" s="1309"/>
      <c r="H35" s="1157"/>
      <c r="I35" s="1156"/>
      <c r="J35" s="1156"/>
      <c r="K35" s="1156"/>
      <c r="L35" s="1156">
        <v>0.43368400000000001</v>
      </c>
      <c r="M35" s="1158">
        <f t="shared" si="28"/>
        <v>0</v>
      </c>
      <c r="N35" s="1158">
        <f t="shared" si="29"/>
        <v>0</v>
      </c>
      <c r="O35" s="1158">
        <f>L$35*K35*9500/100/30*30</f>
        <v>0</v>
      </c>
      <c r="P35" s="1158">
        <f t="shared" si="30"/>
        <v>0</v>
      </c>
      <c r="Q35" s="1158">
        <f t="shared" si="31"/>
        <v>0</v>
      </c>
      <c r="R35" s="1159">
        <f t="shared" si="32"/>
        <v>0</v>
      </c>
      <c r="S35" s="1160">
        <f t="shared" si="33"/>
        <v>0</v>
      </c>
      <c r="T35" s="1158">
        <f t="shared" si="34"/>
        <v>0</v>
      </c>
      <c r="U35" s="1158">
        <f t="shared" si="35"/>
        <v>0</v>
      </c>
      <c r="V35" s="1158">
        <f t="shared" si="36"/>
        <v>0</v>
      </c>
      <c r="W35" s="1158">
        <f t="shared" si="40"/>
        <v>0</v>
      </c>
      <c r="X35" s="1158">
        <f t="shared" si="37"/>
        <v>0</v>
      </c>
      <c r="Y35" s="1158">
        <f t="shared" si="38"/>
        <v>0</v>
      </c>
      <c r="Z35" s="1159">
        <f t="shared" si="39"/>
        <v>0</v>
      </c>
    </row>
    <row r="36" spans="1:26" s="1147" customFormat="1" ht="17.100000000000001" customHeight="1">
      <c r="A36" s="1155">
        <v>31</v>
      </c>
      <c r="B36" s="1156"/>
      <c r="C36" s="1156"/>
      <c r="D36" s="1157"/>
      <c r="E36" s="1157"/>
      <c r="F36" s="1263">
        <v>45108</v>
      </c>
      <c r="G36" s="1309"/>
      <c r="H36" s="1157"/>
      <c r="I36" s="1156"/>
      <c r="J36" s="1156"/>
      <c r="K36" s="1156"/>
      <c r="L36" s="1156">
        <v>0.50979600000000003</v>
      </c>
      <c r="M36" s="1158">
        <f t="shared" si="28"/>
        <v>0</v>
      </c>
      <c r="N36" s="1158">
        <f t="shared" si="29"/>
        <v>0</v>
      </c>
      <c r="O36" s="1158">
        <f>L$36*K36*9500/100/30*30</f>
        <v>0</v>
      </c>
      <c r="P36" s="1158">
        <f t="shared" si="30"/>
        <v>0</v>
      </c>
      <c r="Q36" s="1158">
        <f t="shared" si="31"/>
        <v>0</v>
      </c>
      <c r="R36" s="1159">
        <f t="shared" si="32"/>
        <v>0</v>
      </c>
      <c r="S36" s="1160">
        <f t="shared" si="33"/>
        <v>0</v>
      </c>
      <c r="T36" s="1158">
        <f t="shared" si="34"/>
        <v>0</v>
      </c>
      <c r="U36" s="1158">
        <f t="shared" si="35"/>
        <v>0</v>
      </c>
      <c r="V36" s="1158">
        <f t="shared" si="36"/>
        <v>0</v>
      </c>
      <c r="W36" s="1158">
        <f t="shared" ref="W36:W53" si="41">ROUND(N36*20/100,2)</f>
        <v>0</v>
      </c>
      <c r="X36" s="1158">
        <f t="shared" si="37"/>
        <v>0</v>
      </c>
      <c r="Y36" s="1158">
        <f t="shared" si="38"/>
        <v>0</v>
      </c>
      <c r="Z36" s="1159">
        <f t="shared" si="39"/>
        <v>0</v>
      </c>
    </row>
    <row r="37" spans="1:26" s="1147" customFormat="1" ht="17.100000000000001" customHeight="1">
      <c r="A37" s="1155">
        <v>32</v>
      </c>
      <c r="B37" s="1156"/>
      <c r="C37" s="1156"/>
      <c r="D37" s="1157"/>
      <c r="E37" s="1157"/>
      <c r="F37" s="1263">
        <v>45139</v>
      </c>
      <c r="G37" s="1309"/>
      <c r="H37" s="1157"/>
      <c r="I37" s="1156"/>
      <c r="J37" s="1156"/>
      <c r="K37" s="1156"/>
      <c r="L37" s="1156">
        <v>0.50979600000000003</v>
      </c>
      <c r="M37" s="1158">
        <f t="shared" si="28"/>
        <v>0</v>
      </c>
      <c r="N37" s="1158">
        <f t="shared" si="29"/>
        <v>0</v>
      </c>
      <c r="O37" s="1158">
        <f>L$37*K37*9500/100/30*30</f>
        <v>0</v>
      </c>
      <c r="P37" s="1158">
        <f t="shared" si="30"/>
        <v>0</v>
      </c>
      <c r="Q37" s="1158">
        <f t="shared" si="31"/>
        <v>0</v>
      </c>
      <c r="R37" s="1159">
        <f t="shared" si="32"/>
        <v>0</v>
      </c>
      <c r="S37" s="1160">
        <f t="shared" si="33"/>
        <v>0</v>
      </c>
      <c r="T37" s="1158">
        <f t="shared" si="34"/>
        <v>0</v>
      </c>
      <c r="U37" s="1158">
        <f t="shared" si="35"/>
        <v>0</v>
      </c>
      <c r="V37" s="1158">
        <f t="shared" si="36"/>
        <v>0</v>
      </c>
      <c r="W37" s="1158">
        <f t="shared" si="41"/>
        <v>0</v>
      </c>
      <c r="X37" s="1158">
        <f t="shared" si="37"/>
        <v>0</v>
      </c>
      <c r="Y37" s="1158">
        <f t="shared" si="38"/>
        <v>0</v>
      </c>
      <c r="Z37" s="1159">
        <f t="shared" si="39"/>
        <v>0</v>
      </c>
    </row>
    <row r="38" spans="1:26" s="1147" customFormat="1" ht="17.100000000000001" customHeight="1">
      <c r="A38" s="1155">
        <v>33</v>
      </c>
      <c r="B38" s="1156"/>
      <c r="C38" s="1156"/>
      <c r="D38" s="1157"/>
      <c r="E38" s="1157"/>
      <c r="F38" s="1263">
        <v>45170</v>
      </c>
      <c r="G38" s="1309"/>
      <c r="H38" s="1157"/>
      <c r="I38" s="1156"/>
      <c r="J38" s="1156"/>
      <c r="K38" s="1156"/>
      <c r="L38" s="1156">
        <v>0.50979600000000003</v>
      </c>
      <c r="M38" s="1158">
        <f t="shared" si="28"/>
        <v>0</v>
      </c>
      <c r="N38" s="1158">
        <f t="shared" si="29"/>
        <v>0</v>
      </c>
      <c r="O38" s="1158">
        <f>L$38*K38*9500/100/30*30</f>
        <v>0</v>
      </c>
      <c r="P38" s="1158">
        <f t="shared" si="30"/>
        <v>0</v>
      </c>
      <c r="Q38" s="1158">
        <f t="shared" si="31"/>
        <v>0</v>
      </c>
      <c r="R38" s="1159">
        <f t="shared" si="32"/>
        <v>0</v>
      </c>
      <c r="S38" s="1160">
        <f t="shared" si="33"/>
        <v>0</v>
      </c>
      <c r="T38" s="1158">
        <f t="shared" si="34"/>
        <v>0</v>
      </c>
      <c r="U38" s="1158">
        <f t="shared" si="35"/>
        <v>0</v>
      </c>
      <c r="V38" s="1158">
        <f t="shared" si="36"/>
        <v>0</v>
      </c>
      <c r="W38" s="1158">
        <f t="shared" si="41"/>
        <v>0</v>
      </c>
      <c r="X38" s="1158">
        <f t="shared" si="37"/>
        <v>0</v>
      </c>
      <c r="Y38" s="1158">
        <f t="shared" si="38"/>
        <v>0</v>
      </c>
      <c r="Z38" s="1159">
        <f t="shared" si="39"/>
        <v>0</v>
      </c>
    </row>
    <row r="39" spans="1:26" s="1147" customFormat="1" ht="17.100000000000001" customHeight="1">
      <c r="A39" s="1155">
        <v>34</v>
      </c>
      <c r="B39" s="1156"/>
      <c r="C39" s="1156"/>
      <c r="D39" s="1157"/>
      <c r="E39" s="1157"/>
      <c r="F39" s="1263">
        <v>45200</v>
      </c>
      <c r="G39" s="1309"/>
      <c r="H39" s="1157"/>
      <c r="I39" s="1156"/>
      <c r="J39" s="1156"/>
      <c r="K39" s="1156"/>
      <c r="L39" s="1156">
        <v>0.50979600000000003</v>
      </c>
      <c r="M39" s="1158">
        <f t="shared" si="28"/>
        <v>0</v>
      </c>
      <c r="N39" s="1158">
        <f t="shared" si="29"/>
        <v>0</v>
      </c>
      <c r="O39" s="1158">
        <f>L$39*K39*9500/100/30*30</f>
        <v>0</v>
      </c>
      <c r="P39" s="1158">
        <f t="shared" si="30"/>
        <v>0</v>
      </c>
      <c r="Q39" s="1158">
        <f t="shared" si="31"/>
        <v>0</v>
      </c>
      <c r="R39" s="1159">
        <f t="shared" si="32"/>
        <v>0</v>
      </c>
      <c r="S39" s="1160">
        <f t="shared" si="33"/>
        <v>0</v>
      </c>
      <c r="T39" s="1158">
        <f t="shared" si="34"/>
        <v>0</v>
      </c>
      <c r="U39" s="1158">
        <f t="shared" si="35"/>
        <v>0</v>
      </c>
      <c r="V39" s="1158">
        <f t="shared" si="36"/>
        <v>0</v>
      </c>
      <c r="W39" s="1158">
        <f t="shared" si="41"/>
        <v>0</v>
      </c>
      <c r="X39" s="1158">
        <f t="shared" si="37"/>
        <v>0</v>
      </c>
      <c r="Y39" s="1158">
        <f t="shared" si="38"/>
        <v>0</v>
      </c>
      <c r="Z39" s="1159">
        <f t="shared" si="39"/>
        <v>0</v>
      </c>
    </row>
    <row r="40" spans="1:26" s="1147" customFormat="1" ht="17.100000000000001" customHeight="1">
      <c r="A40" s="1155">
        <v>35</v>
      </c>
      <c r="B40" s="1156"/>
      <c r="C40" s="1156"/>
      <c r="D40" s="1157"/>
      <c r="E40" s="1157"/>
      <c r="F40" s="1263">
        <v>45231</v>
      </c>
      <c r="G40" s="1309"/>
      <c r="H40" s="1157"/>
      <c r="I40" s="1156"/>
      <c r="J40" s="1156"/>
      <c r="K40" s="1156"/>
      <c r="L40" s="1156">
        <v>0.50979600000000003</v>
      </c>
      <c r="M40" s="1158">
        <f t="shared" si="28"/>
        <v>0</v>
      </c>
      <c r="N40" s="1158">
        <f t="shared" si="29"/>
        <v>0</v>
      </c>
      <c r="O40" s="1158">
        <f>L$40*K40*9500/100/30*30</f>
        <v>0</v>
      </c>
      <c r="P40" s="1158">
        <f t="shared" si="30"/>
        <v>0</v>
      </c>
      <c r="Q40" s="1158">
        <f t="shared" si="31"/>
        <v>0</v>
      </c>
      <c r="R40" s="1159">
        <f t="shared" si="32"/>
        <v>0</v>
      </c>
      <c r="S40" s="1160">
        <f t="shared" si="33"/>
        <v>0</v>
      </c>
      <c r="T40" s="1158">
        <f t="shared" si="34"/>
        <v>0</v>
      </c>
      <c r="U40" s="1158">
        <f t="shared" si="35"/>
        <v>0</v>
      </c>
      <c r="V40" s="1158">
        <f t="shared" si="36"/>
        <v>0</v>
      </c>
      <c r="W40" s="1158">
        <f t="shared" si="41"/>
        <v>0</v>
      </c>
      <c r="X40" s="1158">
        <f t="shared" si="37"/>
        <v>0</v>
      </c>
      <c r="Y40" s="1158">
        <f t="shared" si="38"/>
        <v>0</v>
      </c>
      <c r="Z40" s="1159">
        <f t="shared" si="39"/>
        <v>0</v>
      </c>
    </row>
    <row r="41" spans="1:26" s="1147" customFormat="1" ht="17.100000000000001" customHeight="1">
      <c r="A41" s="1155">
        <v>36</v>
      </c>
      <c r="B41" s="1156"/>
      <c r="C41" s="1156"/>
      <c r="D41" s="1157"/>
      <c r="E41" s="1157"/>
      <c r="F41" s="1263">
        <v>45261</v>
      </c>
      <c r="G41" s="1309"/>
      <c r="H41" s="1157"/>
      <c r="I41" s="1156"/>
      <c r="J41" s="1156"/>
      <c r="K41" s="1156"/>
      <c r="L41" s="1156">
        <v>0.50979600000000003</v>
      </c>
      <c r="M41" s="1158">
        <f t="shared" si="28"/>
        <v>0</v>
      </c>
      <c r="N41" s="1158">
        <f t="shared" si="29"/>
        <v>0</v>
      </c>
      <c r="O41" s="1158">
        <f>L$41*K41*9500/100/30*30</f>
        <v>0</v>
      </c>
      <c r="P41" s="1158">
        <f t="shared" si="30"/>
        <v>0</v>
      </c>
      <c r="Q41" s="1158">
        <f t="shared" si="31"/>
        <v>0</v>
      </c>
      <c r="R41" s="1159">
        <f t="shared" si="32"/>
        <v>0</v>
      </c>
      <c r="S41" s="1160">
        <f t="shared" si="33"/>
        <v>0</v>
      </c>
      <c r="T41" s="1158">
        <f t="shared" si="34"/>
        <v>0</v>
      </c>
      <c r="U41" s="1158">
        <f t="shared" si="35"/>
        <v>0</v>
      </c>
      <c r="V41" s="1158">
        <f t="shared" si="36"/>
        <v>0</v>
      </c>
      <c r="W41" s="1158">
        <f t="shared" si="41"/>
        <v>0</v>
      </c>
      <c r="X41" s="1158">
        <f t="shared" si="37"/>
        <v>0</v>
      </c>
      <c r="Y41" s="1158">
        <f t="shared" si="38"/>
        <v>0</v>
      </c>
      <c r="Z41" s="1159">
        <f t="shared" si="39"/>
        <v>0</v>
      </c>
    </row>
    <row r="42" spans="1:26" s="1147" customFormat="1" ht="17.100000000000001" customHeight="1">
      <c r="A42" s="1155">
        <v>37</v>
      </c>
      <c r="B42" s="1156"/>
      <c r="C42" s="1156"/>
      <c r="D42" s="1157"/>
      <c r="E42" s="1157"/>
      <c r="F42" s="1263">
        <v>45292</v>
      </c>
      <c r="G42" s="1309"/>
      <c r="H42" s="1157"/>
      <c r="I42" s="1156"/>
      <c r="J42" s="1156"/>
      <c r="K42" s="1156"/>
      <c r="L42" s="1156">
        <v>0.76087099999999996</v>
      </c>
      <c r="M42" s="1158">
        <f t="shared" si="28"/>
        <v>0</v>
      </c>
      <c r="N42" s="1158">
        <f t="shared" si="29"/>
        <v>0</v>
      </c>
      <c r="O42" s="1158">
        <f>L$42*K42*9500/100/30*30</f>
        <v>0</v>
      </c>
      <c r="P42" s="1158">
        <f t="shared" si="30"/>
        <v>0</v>
      </c>
      <c r="Q42" s="1158">
        <f t="shared" si="31"/>
        <v>0</v>
      </c>
      <c r="R42" s="1159">
        <f t="shared" si="32"/>
        <v>0</v>
      </c>
      <c r="S42" s="1160">
        <f t="shared" si="33"/>
        <v>0</v>
      </c>
      <c r="T42" s="1158">
        <f t="shared" si="34"/>
        <v>0</v>
      </c>
      <c r="U42" s="1158">
        <f t="shared" si="35"/>
        <v>0</v>
      </c>
      <c r="V42" s="1158">
        <f t="shared" si="36"/>
        <v>0</v>
      </c>
      <c r="W42" s="1158">
        <f>ROUND(N42*15/100,2)</f>
        <v>0</v>
      </c>
      <c r="X42" s="1158">
        <f t="shared" si="37"/>
        <v>0</v>
      </c>
      <c r="Y42" s="1158">
        <f t="shared" si="38"/>
        <v>0</v>
      </c>
      <c r="Z42" s="1159">
        <f t="shared" si="39"/>
        <v>0</v>
      </c>
    </row>
    <row r="43" spans="1:26" s="1147" customFormat="1" ht="17.100000000000001" customHeight="1">
      <c r="A43" s="1155">
        <v>38</v>
      </c>
      <c r="B43" s="1156"/>
      <c r="C43" s="1156"/>
      <c r="D43" s="1157"/>
      <c r="E43" s="1157"/>
      <c r="F43" s="1263">
        <v>45323</v>
      </c>
      <c r="G43" s="1309"/>
      <c r="H43" s="1157"/>
      <c r="I43" s="1156"/>
      <c r="J43" s="1156"/>
      <c r="K43" s="1156"/>
      <c r="L43" s="1156">
        <v>0.76087099999999996</v>
      </c>
      <c r="M43" s="1158">
        <f t="shared" si="28"/>
        <v>0</v>
      </c>
      <c r="N43" s="1158">
        <f t="shared" si="29"/>
        <v>0</v>
      </c>
      <c r="O43" s="1158">
        <f>L$43*K43*9500/100/30*30</f>
        <v>0</v>
      </c>
      <c r="P43" s="1158">
        <f t="shared" si="30"/>
        <v>0</v>
      </c>
      <c r="Q43" s="1158">
        <f t="shared" si="31"/>
        <v>0</v>
      </c>
      <c r="R43" s="1159">
        <f t="shared" si="32"/>
        <v>0</v>
      </c>
      <c r="S43" s="1160">
        <f t="shared" si="33"/>
        <v>0</v>
      </c>
      <c r="T43" s="1158">
        <f t="shared" si="34"/>
        <v>0</v>
      </c>
      <c r="U43" s="1158">
        <f t="shared" si="35"/>
        <v>0</v>
      </c>
      <c r="V43" s="1158">
        <f t="shared" si="36"/>
        <v>0</v>
      </c>
      <c r="W43" s="1158">
        <f t="shared" ref="W43:W47" si="42">ROUND(N43*15/100,2)</f>
        <v>0</v>
      </c>
      <c r="X43" s="1158">
        <f t="shared" si="37"/>
        <v>0</v>
      </c>
      <c r="Y43" s="1158">
        <f t="shared" si="38"/>
        <v>0</v>
      </c>
      <c r="Z43" s="1159">
        <f t="shared" si="39"/>
        <v>0</v>
      </c>
    </row>
    <row r="44" spans="1:26" s="1147" customFormat="1" ht="17.100000000000001" customHeight="1">
      <c r="A44" s="1155">
        <v>39</v>
      </c>
      <c r="B44" s="1156"/>
      <c r="C44" s="1156"/>
      <c r="D44" s="1157"/>
      <c r="E44" s="1157"/>
      <c r="F44" s="1263">
        <v>45352</v>
      </c>
      <c r="G44" s="1309"/>
      <c r="H44" s="1157"/>
      <c r="I44" s="1156"/>
      <c r="J44" s="1156"/>
      <c r="K44" s="1156"/>
      <c r="L44" s="1156">
        <v>0.76087099999999996</v>
      </c>
      <c r="M44" s="1158">
        <f t="shared" si="28"/>
        <v>0</v>
      </c>
      <c r="N44" s="1158">
        <f t="shared" si="29"/>
        <v>0</v>
      </c>
      <c r="O44" s="1158">
        <f>L$44*K44*9500/100/30*30</f>
        <v>0</v>
      </c>
      <c r="P44" s="1158">
        <f t="shared" si="30"/>
        <v>0</v>
      </c>
      <c r="Q44" s="1158">
        <f t="shared" si="31"/>
        <v>0</v>
      </c>
      <c r="R44" s="1159">
        <f t="shared" si="32"/>
        <v>0</v>
      </c>
      <c r="S44" s="1160">
        <f t="shared" si="33"/>
        <v>0</v>
      </c>
      <c r="T44" s="1158">
        <f t="shared" si="34"/>
        <v>0</v>
      </c>
      <c r="U44" s="1158">
        <f t="shared" si="35"/>
        <v>0</v>
      </c>
      <c r="V44" s="1158">
        <f t="shared" si="36"/>
        <v>0</v>
      </c>
      <c r="W44" s="1158">
        <f t="shared" si="42"/>
        <v>0</v>
      </c>
      <c r="X44" s="1158">
        <f t="shared" si="37"/>
        <v>0</v>
      </c>
      <c r="Y44" s="1158">
        <f t="shared" si="38"/>
        <v>0</v>
      </c>
      <c r="Z44" s="1159">
        <f t="shared" si="39"/>
        <v>0</v>
      </c>
    </row>
    <row r="45" spans="1:26" s="1147" customFormat="1" ht="17.100000000000001" customHeight="1">
      <c r="A45" s="1155">
        <v>40</v>
      </c>
      <c r="B45" s="1156"/>
      <c r="C45" s="1156"/>
      <c r="D45" s="1157"/>
      <c r="E45" s="1157"/>
      <c r="F45" s="1263">
        <v>45383</v>
      </c>
      <c r="G45" s="1309"/>
      <c r="H45" s="1157"/>
      <c r="I45" s="1156"/>
      <c r="J45" s="1156"/>
      <c r="K45" s="1156"/>
      <c r="L45" s="1156">
        <v>0.76087099999999996</v>
      </c>
      <c r="M45" s="1158">
        <f t="shared" si="28"/>
        <v>0</v>
      </c>
      <c r="N45" s="1158">
        <f t="shared" si="29"/>
        <v>0</v>
      </c>
      <c r="O45" s="1158">
        <f>L$45*K45*9500/100/30*30</f>
        <v>0</v>
      </c>
      <c r="P45" s="1158">
        <f t="shared" si="30"/>
        <v>0</v>
      </c>
      <c r="Q45" s="1158">
        <f t="shared" si="31"/>
        <v>0</v>
      </c>
      <c r="R45" s="1159">
        <f t="shared" si="32"/>
        <v>0</v>
      </c>
      <c r="S45" s="1160">
        <f t="shared" si="33"/>
        <v>0</v>
      </c>
      <c r="T45" s="1158">
        <f t="shared" si="34"/>
        <v>0</v>
      </c>
      <c r="U45" s="1158">
        <f t="shared" si="35"/>
        <v>0</v>
      </c>
      <c r="V45" s="1158">
        <f t="shared" si="36"/>
        <v>0</v>
      </c>
      <c r="W45" s="1158">
        <f t="shared" si="42"/>
        <v>0</v>
      </c>
      <c r="X45" s="1158">
        <f t="shared" si="37"/>
        <v>0</v>
      </c>
      <c r="Y45" s="1158">
        <f t="shared" si="38"/>
        <v>0</v>
      </c>
      <c r="Z45" s="1159">
        <f t="shared" si="39"/>
        <v>0</v>
      </c>
    </row>
    <row r="46" spans="1:26" s="1147" customFormat="1" ht="17.100000000000001" customHeight="1">
      <c r="A46" s="1155">
        <v>41</v>
      </c>
      <c r="B46" s="1156"/>
      <c r="C46" s="1156"/>
      <c r="D46" s="1157"/>
      <c r="E46" s="1157"/>
      <c r="F46" s="1263">
        <v>45413</v>
      </c>
      <c r="G46" s="1309"/>
      <c r="H46" s="1157"/>
      <c r="I46" s="1156"/>
      <c r="J46" s="1156"/>
      <c r="K46" s="1156"/>
      <c r="L46" s="1156">
        <v>0.76087099999999996</v>
      </c>
      <c r="M46" s="1158">
        <f t="shared" si="28"/>
        <v>0</v>
      </c>
      <c r="N46" s="1158">
        <f t="shared" si="29"/>
        <v>0</v>
      </c>
      <c r="O46" s="1158">
        <f>L$46*K46*9500/100/30*30</f>
        <v>0</v>
      </c>
      <c r="P46" s="1158">
        <f t="shared" si="30"/>
        <v>0</v>
      </c>
      <c r="Q46" s="1158">
        <f t="shared" si="31"/>
        <v>0</v>
      </c>
      <c r="R46" s="1159">
        <f t="shared" si="32"/>
        <v>0</v>
      </c>
      <c r="S46" s="1160">
        <f t="shared" si="33"/>
        <v>0</v>
      </c>
      <c r="T46" s="1158">
        <f t="shared" si="34"/>
        <v>0</v>
      </c>
      <c r="U46" s="1158">
        <f t="shared" si="35"/>
        <v>0</v>
      </c>
      <c r="V46" s="1158">
        <f t="shared" si="36"/>
        <v>0</v>
      </c>
      <c r="W46" s="1158">
        <f t="shared" si="42"/>
        <v>0</v>
      </c>
      <c r="X46" s="1158">
        <f t="shared" si="37"/>
        <v>0</v>
      </c>
      <c r="Y46" s="1158">
        <f t="shared" si="38"/>
        <v>0</v>
      </c>
      <c r="Z46" s="1159">
        <f t="shared" si="39"/>
        <v>0</v>
      </c>
    </row>
    <row r="47" spans="1:26" s="1147" customFormat="1" ht="17.100000000000001" customHeight="1">
      <c r="A47" s="1155">
        <v>42</v>
      </c>
      <c r="B47" s="1156"/>
      <c r="C47" s="1156"/>
      <c r="D47" s="1157"/>
      <c r="E47" s="1157"/>
      <c r="F47" s="1263">
        <v>45444</v>
      </c>
      <c r="G47" s="1309"/>
      <c r="H47" s="1157"/>
      <c r="I47" s="1156"/>
      <c r="J47" s="1156"/>
      <c r="K47" s="1156"/>
      <c r="L47" s="1156">
        <v>0.76087099999999996</v>
      </c>
      <c r="M47" s="1158">
        <f t="shared" si="28"/>
        <v>0</v>
      </c>
      <c r="N47" s="1158">
        <f t="shared" si="29"/>
        <v>0</v>
      </c>
      <c r="O47" s="1158">
        <f>L$47*K47*9500/100/30*30</f>
        <v>0</v>
      </c>
      <c r="P47" s="1158">
        <f t="shared" si="30"/>
        <v>0</v>
      </c>
      <c r="Q47" s="1158">
        <f t="shared" si="31"/>
        <v>0</v>
      </c>
      <c r="R47" s="1159">
        <f t="shared" si="32"/>
        <v>0</v>
      </c>
      <c r="S47" s="1160">
        <f t="shared" si="33"/>
        <v>0</v>
      </c>
      <c r="T47" s="1158">
        <f t="shared" si="34"/>
        <v>0</v>
      </c>
      <c r="U47" s="1158">
        <f t="shared" si="35"/>
        <v>0</v>
      </c>
      <c r="V47" s="1158">
        <f t="shared" si="36"/>
        <v>0</v>
      </c>
      <c r="W47" s="1158">
        <f t="shared" si="42"/>
        <v>0</v>
      </c>
      <c r="X47" s="1158">
        <f t="shared" si="37"/>
        <v>0</v>
      </c>
      <c r="Y47" s="1158">
        <f t="shared" si="38"/>
        <v>0</v>
      </c>
      <c r="Z47" s="1159">
        <f t="shared" si="39"/>
        <v>0</v>
      </c>
    </row>
    <row r="48" spans="1:26" s="1147" customFormat="1" ht="17.100000000000001" customHeight="1">
      <c r="A48" s="1155">
        <v>43</v>
      </c>
      <c r="B48" s="1156"/>
      <c r="C48" s="1156"/>
      <c r="D48" s="1157"/>
      <c r="E48" s="1157"/>
      <c r="F48" s="1263">
        <v>45474</v>
      </c>
      <c r="G48" s="1309"/>
      <c r="H48" s="1157"/>
      <c r="I48" s="1156"/>
      <c r="J48" s="1156"/>
      <c r="K48" s="1156"/>
      <c r="L48" s="1156">
        <v>0.90779600000000005</v>
      </c>
      <c r="M48" s="1158">
        <f t="shared" si="28"/>
        <v>0</v>
      </c>
      <c r="N48" s="1158">
        <f t="shared" si="29"/>
        <v>0</v>
      </c>
      <c r="O48" s="1158">
        <f>L$48*K48*9500/100/30*30</f>
        <v>0</v>
      </c>
      <c r="P48" s="1158">
        <f t="shared" si="30"/>
        <v>0</v>
      </c>
      <c r="Q48" s="1158">
        <f t="shared" si="31"/>
        <v>0</v>
      </c>
      <c r="R48" s="1159">
        <f t="shared" si="32"/>
        <v>0</v>
      </c>
      <c r="S48" s="1160">
        <f t="shared" si="33"/>
        <v>0</v>
      </c>
      <c r="T48" s="1158">
        <f t="shared" si="34"/>
        <v>0</v>
      </c>
      <c r="U48" s="1158">
        <f t="shared" si="35"/>
        <v>0</v>
      </c>
      <c r="V48" s="1158">
        <f t="shared" si="36"/>
        <v>0</v>
      </c>
      <c r="W48" s="1158">
        <f t="shared" si="41"/>
        <v>0</v>
      </c>
      <c r="X48" s="1158">
        <f t="shared" si="37"/>
        <v>0</v>
      </c>
      <c r="Y48" s="1158">
        <f t="shared" si="38"/>
        <v>0</v>
      </c>
      <c r="Z48" s="1159">
        <f t="shared" si="39"/>
        <v>0</v>
      </c>
    </row>
    <row r="49" spans="1:26" s="1147" customFormat="1" ht="17.100000000000001" customHeight="1">
      <c r="A49" s="1155">
        <v>44</v>
      </c>
      <c r="B49" s="1156"/>
      <c r="C49" s="1156"/>
      <c r="D49" s="1157"/>
      <c r="E49" s="1157"/>
      <c r="F49" s="1263">
        <v>45505</v>
      </c>
      <c r="G49" s="1309"/>
      <c r="H49" s="1157"/>
      <c r="I49" s="1156"/>
      <c r="J49" s="1156"/>
      <c r="K49" s="1156"/>
      <c r="L49" s="1156">
        <v>0.90779600000000005</v>
      </c>
      <c r="M49" s="1158">
        <f t="shared" si="28"/>
        <v>0</v>
      </c>
      <c r="N49" s="1158">
        <f t="shared" si="29"/>
        <v>0</v>
      </c>
      <c r="O49" s="1158">
        <f>L$49*K49*9500/100/30*30</f>
        <v>0</v>
      </c>
      <c r="P49" s="1158">
        <f t="shared" si="30"/>
        <v>0</v>
      </c>
      <c r="Q49" s="1158">
        <f t="shared" si="31"/>
        <v>0</v>
      </c>
      <c r="R49" s="1159">
        <f t="shared" si="32"/>
        <v>0</v>
      </c>
      <c r="S49" s="1160">
        <f t="shared" si="33"/>
        <v>0</v>
      </c>
      <c r="T49" s="1158">
        <f t="shared" si="34"/>
        <v>0</v>
      </c>
      <c r="U49" s="1158">
        <f t="shared" si="35"/>
        <v>0</v>
      </c>
      <c r="V49" s="1158">
        <f t="shared" si="36"/>
        <v>0</v>
      </c>
      <c r="W49" s="1158">
        <f t="shared" si="41"/>
        <v>0</v>
      </c>
      <c r="X49" s="1158">
        <f t="shared" si="37"/>
        <v>0</v>
      </c>
      <c r="Y49" s="1158">
        <f t="shared" si="38"/>
        <v>0</v>
      </c>
      <c r="Z49" s="1159">
        <f t="shared" si="39"/>
        <v>0</v>
      </c>
    </row>
    <row r="50" spans="1:26" s="1147" customFormat="1" ht="17.100000000000001" customHeight="1">
      <c r="A50" s="1155">
        <v>45</v>
      </c>
      <c r="B50" s="1156"/>
      <c r="C50" s="1156"/>
      <c r="D50" s="1157"/>
      <c r="E50" s="1157"/>
      <c r="F50" s="1263">
        <v>45536</v>
      </c>
      <c r="G50" s="1309"/>
      <c r="H50" s="1157"/>
      <c r="I50" s="1156"/>
      <c r="J50" s="1156"/>
      <c r="K50" s="1156"/>
      <c r="L50" s="1156">
        <v>0.90779600000000005</v>
      </c>
      <c r="M50" s="1158">
        <f t="shared" si="28"/>
        <v>0</v>
      </c>
      <c r="N50" s="1158">
        <f t="shared" si="29"/>
        <v>0</v>
      </c>
      <c r="O50" s="1158">
        <f>L$50*K50*9500/100/30*30</f>
        <v>0</v>
      </c>
      <c r="P50" s="1158">
        <f t="shared" si="30"/>
        <v>0</v>
      </c>
      <c r="Q50" s="1158">
        <f t="shared" si="31"/>
        <v>0</v>
      </c>
      <c r="R50" s="1159">
        <f t="shared" si="32"/>
        <v>0</v>
      </c>
      <c r="S50" s="1160">
        <f t="shared" si="33"/>
        <v>0</v>
      </c>
      <c r="T50" s="1158">
        <f t="shared" si="34"/>
        <v>0</v>
      </c>
      <c r="U50" s="1158">
        <f t="shared" si="35"/>
        <v>0</v>
      </c>
      <c r="V50" s="1158">
        <f t="shared" si="36"/>
        <v>0</v>
      </c>
      <c r="W50" s="1158">
        <f t="shared" si="41"/>
        <v>0</v>
      </c>
      <c r="X50" s="1158">
        <f t="shared" si="37"/>
        <v>0</v>
      </c>
      <c r="Y50" s="1158">
        <f t="shared" si="38"/>
        <v>0</v>
      </c>
      <c r="Z50" s="1159">
        <f t="shared" si="39"/>
        <v>0</v>
      </c>
    </row>
    <row r="51" spans="1:26" s="1147" customFormat="1" ht="17.100000000000001" customHeight="1">
      <c r="A51" s="1155">
        <v>46</v>
      </c>
      <c r="B51" s="1156"/>
      <c r="C51" s="1156"/>
      <c r="D51" s="1157"/>
      <c r="E51" s="1157"/>
      <c r="F51" s="1263">
        <v>45566</v>
      </c>
      <c r="G51" s="1309"/>
      <c r="H51" s="1157"/>
      <c r="I51" s="1156"/>
      <c r="J51" s="1156"/>
      <c r="K51" s="1156"/>
      <c r="L51" s="1156">
        <v>0.90779600000000005</v>
      </c>
      <c r="M51" s="1158">
        <f t="shared" si="28"/>
        <v>0</v>
      </c>
      <c r="N51" s="1158">
        <f t="shared" si="29"/>
        <v>0</v>
      </c>
      <c r="O51" s="1158">
        <f>L$51*K51*9500/100/30*30</f>
        <v>0</v>
      </c>
      <c r="P51" s="1158">
        <f t="shared" si="30"/>
        <v>0</v>
      </c>
      <c r="Q51" s="1158">
        <f t="shared" si="31"/>
        <v>0</v>
      </c>
      <c r="R51" s="1159">
        <f t="shared" si="32"/>
        <v>0</v>
      </c>
      <c r="S51" s="1160">
        <f t="shared" si="33"/>
        <v>0</v>
      </c>
      <c r="T51" s="1158">
        <f t="shared" si="34"/>
        <v>0</v>
      </c>
      <c r="U51" s="1158">
        <f t="shared" si="35"/>
        <v>0</v>
      </c>
      <c r="V51" s="1158">
        <f t="shared" si="36"/>
        <v>0</v>
      </c>
      <c r="W51" s="1158">
        <f t="shared" si="41"/>
        <v>0</v>
      </c>
      <c r="X51" s="1158">
        <f t="shared" si="37"/>
        <v>0</v>
      </c>
      <c r="Y51" s="1158">
        <f t="shared" si="38"/>
        <v>0</v>
      </c>
      <c r="Z51" s="1159">
        <f t="shared" si="39"/>
        <v>0</v>
      </c>
    </row>
    <row r="52" spans="1:26" s="1147" customFormat="1" ht="17.100000000000001" customHeight="1">
      <c r="A52" s="1155">
        <v>47</v>
      </c>
      <c r="B52" s="1156"/>
      <c r="C52" s="1156"/>
      <c r="D52" s="1157"/>
      <c r="E52" s="1157"/>
      <c r="F52" s="1263">
        <v>45597</v>
      </c>
      <c r="G52" s="1309"/>
      <c r="H52" s="1157"/>
      <c r="I52" s="1156"/>
      <c r="J52" s="1156"/>
      <c r="K52" s="1156"/>
      <c r="L52" s="1156">
        <v>0.90779600000000005</v>
      </c>
      <c r="M52" s="1158">
        <f t="shared" si="28"/>
        <v>0</v>
      </c>
      <c r="N52" s="1158">
        <f t="shared" si="29"/>
        <v>0</v>
      </c>
      <c r="O52" s="1158">
        <f>L$52*K52*9500/100/30*30</f>
        <v>0</v>
      </c>
      <c r="P52" s="1158">
        <f t="shared" si="30"/>
        <v>0</v>
      </c>
      <c r="Q52" s="1158">
        <f t="shared" si="31"/>
        <v>0</v>
      </c>
      <c r="R52" s="1159">
        <f t="shared" si="32"/>
        <v>0</v>
      </c>
      <c r="S52" s="1160">
        <f t="shared" si="33"/>
        <v>0</v>
      </c>
      <c r="T52" s="1158">
        <f t="shared" si="34"/>
        <v>0</v>
      </c>
      <c r="U52" s="1158">
        <f t="shared" si="35"/>
        <v>0</v>
      </c>
      <c r="V52" s="1158">
        <f t="shared" si="36"/>
        <v>0</v>
      </c>
      <c r="W52" s="1158">
        <f t="shared" si="41"/>
        <v>0</v>
      </c>
      <c r="X52" s="1158">
        <f t="shared" si="37"/>
        <v>0</v>
      </c>
      <c r="Y52" s="1158">
        <f t="shared" si="38"/>
        <v>0</v>
      </c>
      <c r="Z52" s="1159">
        <f t="shared" si="39"/>
        <v>0</v>
      </c>
    </row>
    <row r="53" spans="1:26" s="1147" customFormat="1" ht="17.100000000000001" customHeight="1">
      <c r="A53" s="1155">
        <v>48</v>
      </c>
      <c r="B53" s="1156"/>
      <c r="C53" s="1156"/>
      <c r="D53" s="1157"/>
      <c r="E53" s="1157"/>
      <c r="F53" s="1263">
        <v>45627</v>
      </c>
      <c r="G53" s="1309"/>
      <c r="H53" s="1157"/>
      <c r="I53" s="1156"/>
      <c r="J53" s="1156"/>
      <c r="K53" s="1156"/>
      <c r="L53" s="1156">
        <v>0.90779600000000005</v>
      </c>
      <c r="M53" s="1158">
        <f t="shared" si="28"/>
        <v>0</v>
      </c>
      <c r="N53" s="1158">
        <f t="shared" si="29"/>
        <v>0</v>
      </c>
      <c r="O53" s="1158">
        <f>L$53*K53*9500/100/30*30</f>
        <v>0</v>
      </c>
      <c r="P53" s="1158">
        <f t="shared" si="30"/>
        <v>0</v>
      </c>
      <c r="Q53" s="1158">
        <f t="shared" si="31"/>
        <v>0</v>
      </c>
      <c r="R53" s="1159">
        <f t="shared" si="32"/>
        <v>0</v>
      </c>
      <c r="S53" s="1160">
        <f t="shared" si="33"/>
        <v>0</v>
      </c>
      <c r="T53" s="1158">
        <f t="shared" si="34"/>
        <v>0</v>
      </c>
      <c r="U53" s="1158">
        <f t="shared" si="35"/>
        <v>0</v>
      </c>
      <c r="V53" s="1158">
        <f t="shared" si="36"/>
        <v>0</v>
      </c>
      <c r="W53" s="1158">
        <f t="shared" si="41"/>
        <v>0</v>
      </c>
      <c r="X53" s="1158">
        <f t="shared" si="37"/>
        <v>0</v>
      </c>
      <c r="Y53" s="1158">
        <f t="shared" si="38"/>
        <v>0</v>
      </c>
      <c r="Z53" s="1159">
        <f t="shared" si="39"/>
        <v>0</v>
      </c>
    </row>
    <row r="54" spans="1:26" s="1147" customFormat="1" ht="17.100000000000001" customHeight="1">
      <c r="A54" s="1155">
        <v>49</v>
      </c>
      <c r="B54" s="1156"/>
      <c r="C54" s="1156"/>
      <c r="D54" s="1157"/>
      <c r="E54" s="1157"/>
      <c r="F54" s="1263">
        <v>45658</v>
      </c>
      <c r="G54" s="1309"/>
      <c r="H54" s="1157"/>
      <c r="I54" s="1156"/>
      <c r="J54" s="1156"/>
      <c r="K54" s="1156"/>
      <c r="L54" s="1156">
        <v>1.012556</v>
      </c>
      <c r="M54" s="1158">
        <f t="shared" si="28"/>
        <v>0</v>
      </c>
      <c r="N54" s="1158">
        <f t="shared" si="29"/>
        <v>0</v>
      </c>
      <c r="O54" s="1158">
        <f>L$54*K54*9500/100/30*30</f>
        <v>0</v>
      </c>
      <c r="P54" s="1158">
        <f t="shared" si="30"/>
        <v>0</v>
      </c>
      <c r="Q54" s="1158">
        <f t="shared" si="31"/>
        <v>0</v>
      </c>
      <c r="R54" s="1159">
        <f t="shared" si="32"/>
        <v>0</v>
      </c>
      <c r="S54" s="1160">
        <f t="shared" si="33"/>
        <v>0</v>
      </c>
      <c r="T54" s="1158">
        <f t="shared" si="34"/>
        <v>0</v>
      </c>
      <c r="U54" s="1158">
        <f t="shared" si="35"/>
        <v>0</v>
      </c>
      <c r="V54" s="1158">
        <f t="shared" si="36"/>
        <v>0</v>
      </c>
      <c r="W54" s="1158">
        <f>ROUND(N54*15/100,2)</f>
        <v>0</v>
      </c>
      <c r="X54" s="1158">
        <f t="shared" si="37"/>
        <v>0</v>
      </c>
      <c r="Y54" s="1158">
        <f t="shared" si="38"/>
        <v>0</v>
      </c>
      <c r="Z54" s="1159">
        <f t="shared" si="39"/>
        <v>0</v>
      </c>
    </row>
    <row r="55" spans="1:26" s="1147" customFormat="1" ht="17.100000000000001" customHeight="1">
      <c r="A55" s="1155">
        <v>50</v>
      </c>
      <c r="B55" s="1156"/>
      <c r="C55" s="1156"/>
      <c r="D55" s="1157"/>
      <c r="E55" s="1157"/>
      <c r="F55" s="1263">
        <v>45689</v>
      </c>
      <c r="G55" s="1309"/>
      <c r="H55" s="1157"/>
      <c r="I55" s="1156"/>
      <c r="J55" s="1156"/>
      <c r="K55" s="1156"/>
      <c r="L55" s="1156">
        <v>1.012556</v>
      </c>
      <c r="M55" s="1158">
        <f>IF(,0,ROUND(((J55*$L$55)),2))</f>
        <v>0</v>
      </c>
      <c r="N55" s="1158">
        <f t="shared" si="1"/>
        <v>0</v>
      </c>
      <c r="O55" s="1158">
        <f>L$55*K55*9500/100/30*30</f>
        <v>0</v>
      </c>
      <c r="P55" s="1158">
        <f t="shared" si="3"/>
        <v>0</v>
      </c>
      <c r="Q55" s="1158">
        <f t="shared" si="4"/>
        <v>0</v>
      </c>
      <c r="R55" s="1159">
        <f t="shared" si="5"/>
        <v>0</v>
      </c>
      <c r="S55" s="1160">
        <f t="shared" si="13"/>
        <v>0</v>
      </c>
      <c r="T55" s="1158">
        <f t="shared" si="13"/>
        <v>0</v>
      </c>
      <c r="U55" s="1158">
        <f t="shared" si="7"/>
        <v>0</v>
      </c>
      <c r="V55" s="1158">
        <f t="shared" si="8"/>
        <v>0</v>
      </c>
      <c r="W55" s="1158">
        <f>ROUND(N55*15/100,2)</f>
        <v>0</v>
      </c>
      <c r="X55" s="1158">
        <f t="shared" si="10"/>
        <v>0</v>
      </c>
      <c r="Y55" s="1158">
        <f t="shared" si="11"/>
        <v>0</v>
      </c>
      <c r="Z55" s="1159">
        <f t="shared" si="12"/>
        <v>0</v>
      </c>
    </row>
    <row r="56" spans="1:26" s="1147" customFormat="1" ht="26.4" customHeight="1" thickBot="1">
      <c r="A56" s="2025" t="s">
        <v>1024</v>
      </c>
      <c r="B56" s="2026"/>
      <c r="C56" s="2026"/>
      <c r="D56" s="2026"/>
      <c r="E56" s="2026"/>
      <c r="F56" s="2026"/>
      <c r="G56" s="2026"/>
      <c r="H56" s="2026"/>
      <c r="I56" s="2026"/>
      <c r="J56" s="2026"/>
      <c r="K56" s="2026"/>
      <c r="L56" s="2026"/>
      <c r="M56" s="1310">
        <f t="shared" ref="M56:Z56" si="43">SUM(M6:M55)</f>
        <v>0</v>
      </c>
      <c r="N56" s="1311">
        <f t="shared" si="43"/>
        <v>0</v>
      </c>
      <c r="O56" s="1311">
        <f t="shared" si="43"/>
        <v>0</v>
      </c>
      <c r="P56" s="1311">
        <f t="shared" si="43"/>
        <v>0</v>
      </c>
      <c r="Q56" s="1311">
        <f t="shared" si="43"/>
        <v>0</v>
      </c>
      <c r="R56" s="1312">
        <f t="shared" si="43"/>
        <v>0</v>
      </c>
      <c r="S56" s="1313">
        <f t="shared" si="43"/>
        <v>0</v>
      </c>
      <c r="T56" s="1311">
        <f t="shared" si="43"/>
        <v>0</v>
      </c>
      <c r="U56" s="1311">
        <f t="shared" si="43"/>
        <v>0</v>
      </c>
      <c r="V56" s="1311">
        <f t="shared" si="43"/>
        <v>0</v>
      </c>
      <c r="W56" s="1311">
        <f t="shared" si="43"/>
        <v>0</v>
      </c>
      <c r="X56" s="1311">
        <f t="shared" si="43"/>
        <v>0</v>
      </c>
      <c r="Y56" s="1311">
        <f t="shared" si="43"/>
        <v>0</v>
      </c>
      <c r="Z56" s="1314">
        <f t="shared" si="43"/>
        <v>0</v>
      </c>
    </row>
    <row r="57" spans="1:26" ht="20.100000000000001" customHeight="1">
      <c r="A57" s="1146"/>
      <c r="B57" s="1146"/>
      <c r="C57" s="1146"/>
      <c r="D57" s="1146"/>
      <c r="E57" s="1146"/>
      <c r="F57" s="1146"/>
      <c r="G57" s="1146"/>
      <c r="H57" s="1146"/>
      <c r="I57" s="1146"/>
      <c r="J57" s="1146"/>
      <c r="K57" s="1146"/>
      <c r="L57" s="1146"/>
      <c r="M57" s="1146"/>
      <c r="N57" s="1145"/>
      <c r="O57" s="1145"/>
      <c r="P57" s="1145"/>
      <c r="Q57" s="1146"/>
      <c r="R57" s="1145"/>
      <c r="S57" s="1145"/>
      <c r="T57" s="1145"/>
      <c r="U57" s="1145"/>
      <c r="V57" s="1145"/>
      <c r="W57" s="1145"/>
      <c r="X57" s="1146"/>
      <c r="Y57" s="1145"/>
      <c r="Z57" s="1145"/>
    </row>
    <row r="60" spans="1:26" ht="17.399999999999999">
      <c r="C60" s="1150"/>
      <c r="D60" s="1150"/>
      <c r="E60" s="1150"/>
      <c r="F60" s="1151"/>
      <c r="G60" s="1150"/>
      <c r="H60" s="1150"/>
      <c r="I60" s="1150"/>
      <c r="J60" s="1150"/>
      <c r="K60" s="1150"/>
      <c r="L60" s="1150"/>
      <c r="M60" s="1150"/>
      <c r="N60" s="1150"/>
      <c r="O60" s="1150"/>
      <c r="P60" s="1150"/>
      <c r="Q60" s="1150"/>
      <c r="R60" s="1150"/>
      <c r="S60" s="1150"/>
      <c r="T60" s="1150"/>
      <c r="U60" s="1150"/>
      <c r="V60" s="1150"/>
    </row>
    <row r="61" spans="1:26" ht="17.399999999999999">
      <c r="C61" s="1150"/>
      <c r="D61" s="1150"/>
      <c r="E61" s="1150"/>
      <c r="F61" s="1151"/>
      <c r="G61" s="1150"/>
      <c r="H61" s="1150"/>
      <c r="I61" s="1150"/>
      <c r="J61" s="1150"/>
      <c r="K61" s="1150"/>
      <c r="L61" s="1150"/>
      <c r="M61" s="1150"/>
      <c r="N61" s="1150"/>
      <c r="O61" s="1150"/>
      <c r="P61" s="1150"/>
      <c r="Q61" s="1150"/>
      <c r="R61" s="1150"/>
      <c r="S61" s="1150"/>
      <c r="T61" s="1150"/>
      <c r="U61" s="1150"/>
      <c r="V61" s="1150"/>
    </row>
    <row r="62" spans="1:26" ht="25.8" customHeight="1">
      <c r="C62" s="1150"/>
      <c r="D62" s="1150"/>
      <c r="E62" s="2035">
        <f ca="1">TODAY()</f>
        <v>45785</v>
      </c>
      <c r="F62" s="2024"/>
      <c r="G62" s="2024"/>
      <c r="H62" s="1150"/>
      <c r="I62" s="1150"/>
      <c r="J62" s="1150"/>
      <c r="K62" s="1150"/>
      <c r="L62" s="1150"/>
      <c r="M62" s="1150"/>
      <c r="N62" s="1150"/>
      <c r="O62" s="1150"/>
      <c r="P62" s="1150"/>
      <c r="Q62" s="1150"/>
      <c r="R62" s="1150"/>
      <c r="S62" s="1150"/>
      <c r="T62" s="2035">
        <f ca="1">TODAY()</f>
        <v>45785</v>
      </c>
      <c r="U62" s="2035"/>
      <c r="V62" s="2035"/>
    </row>
    <row r="63" spans="1:26" ht="28.2" customHeight="1">
      <c r="C63" s="1150"/>
      <c r="D63" s="1150"/>
      <c r="E63" s="2036" t="s">
        <v>864</v>
      </c>
      <c r="F63" s="2036"/>
      <c r="G63" s="2036"/>
      <c r="H63" s="1150"/>
      <c r="I63" s="1150"/>
      <c r="J63" s="1150"/>
      <c r="K63" s="1150"/>
      <c r="L63" s="1150"/>
      <c r="M63" s="1150"/>
      <c r="N63" s="1150"/>
      <c r="O63" s="1150"/>
      <c r="P63" s="1150"/>
      <c r="Q63" s="1150"/>
      <c r="R63" s="1150"/>
      <c r="S63" s="1150"/>
      <c r="T63" s="2024" t="s">
        <v>319</v>
      </c>
      <c r="U63" s="2024"/>
      <c r="V63" s="2024"/>
    </row>
    <row r="64" spans="1:26" s="1149" customFormat="1" ht="22.05" customHeight="1">
      <c r="C64" s="2022" t="s">
        <v>965</v>
      </c>
      <c r="D64" s="2022"/>
      <c r="E64" s="2024"/>
      <c r="F64" s="2024"/>
      <c r="G64" s="2024"/>
      <c r="H64" s="1152"/>
      <c r="I64" s="1152"/>
      <c r="J64" s="1152"/>
      <c r="K64" s="1152"/>
      <c r="L64" s="1152"/>
      <c r="M64" s="1152"/>
      <c r="N64" s="1152"/>
      <c r="O64" s="1152"/>
      <c r="P64" s="1152"/>
      <c r="Q64" s="1152"/>
      <c r="R64" s="2022" t="s">
        <v>965</v>
      </c>
      <c r="S64" s="2022"/>
      <c r="T64" s="2023"/>
      <c r="U64" s="2023"/>
      <c r="V64" s="2023"/>
    </row>
    <row r="65" spans="3:22" s="1149" customFormat="1" ht="22.05" customHeight="1">
      <c r="C65" s="2022" t="s">
        <v>923</v>
      </c>
      <c r="D65" s="2022"/>
      <c r="E65" s="2024"/>
      <c r="F65" s="2024"/>
      <c r="G65" s="2024"/>
      <c r="H65" s="1152"/>
      <c r="I65" s="1152"/>
      <c r="J65" s="1152"/>
      <c r="K65" s="1152"/>
      <c r="L65" s="1152"/>
      <c r="M65" s="1152"/>
      <c r="N65" s="1152"/>
      <c r="O65" s="1152"/>
      <c r="P65" s="1152"/>
      <c r="Q65" s="1152"/>
      <c r="R65" s="2022" t="s">
        <v>397</v>
      </c>
      <c r="S65" s="2022"/>
      <c r="T65" s="2023"/>
      <c r="U65" s="2023"/>
      <c r="V65" s="2023"/>
    </row>
    <row r="66" spans="3:22" s="1149" customFormat="1" ht="22.05" customHeight="1">
      <c r="C66" s="2022" t="s">
        <v>862</v>
      </c>
      <c r="D66" s="2022"/>
      <c r="E66" s="2024"/>
      <c r="F66" s="2024"/>
      <c r="G66" s="2024"/>
      <c r="H66" s="1152"/>
      <c r="I66" s="1152"/>
      <c r="J66" s="1152"/>
      <c r="K66" s="1152"/>
      <c r="L66" s="1152"/>
      <c r="M66" s="1152"/>
      <c r="N66" s="1152"/>
      <c r="O66" s="1152"/>
      <c r="P66" s="1152"/>
      <c r="Q66" s="1152"/>
      <c r="R66" s="2022" t="s">
        <v>862</v>
      </c>
      <c r="S66" s="2022"/>
      <c r="T66" s="2023"/>
      <c r="U66" s="2023"/>
      <c r="V66" s="2023"/>
    </row>
    <row r="67" spans="3:22" ht="17.399999999999999">
      <c r="C67" s="1150"/>
      <c r="D67" s="1150"/>
      <c r="E67" s="1153"/>
      <c r="F67" s="1154"/>
      <c r="G67" s="1153"/>
      <c r="H67" s="1150"/>
      <c r="I67" s="1150"/>
      <c r="J67" s="1150"/>
      <c r="K67" s="1150"/>
      <c r="L67" s="1150"/>
      <c r="M67" s="1150"/>
      <c r="N67" s="1150"/>
      <c r="O67" s="1150"/>
      <c r="P67" s="1150"/>
      <c r="Q67" s="1150"/>
      <c r="R67" s="1150"/>
      <c r="S67" s="1150"/>
      <c r="T67" s="1150"/>
      <c r="U67" s="1150"/>
      <c r="V67" s="1150"/>
    </row>
    <row r="68" spans="3:22" ht="17.399999999999999">
      <c r="C68" s="1150"/>
      <c r="D68" s="1150"/>
      <c r="E68" s="1150"/>
      <c r="F68" s="1151"/>
      <c r="G68" s="1150"/>
      <c r="H68" s="1150"/>
      <c r="I68" s="1150"/>
      <c r="J68" s="1150"/>
      <c r="K68" s="1150"/>
      <c r="L68" s="1150"/>
      <c r="M68" s="1150"/>
      <c r="N68" s="1150"/>
      <c r="O68" s="1150"/>
      <c r="P68" s="1150"/>
      <c r="Q68" s="1150"/>
      <c r="R68" s="1150"/>
      <c r="S68" s="1150"/>
      <c r="T68" s="1150"/>
      <c r="U68" s="1150"/>
      <c r="V68" s="1150"/>
    </row>
  </sheetData>
  <mergeCells count="47">
    <mergeCell ref="A2:F2"/>
    <mergeCell ref="X3:X5"/>
    <mergeCell ref="G2:R2"/>
    <mergeCell ref="U3:U5"/>
    <mergeCell ref="Y3:Y5"/>
    <mergeCell ref="J3:J5"/>
    <mergeCell ref="T3:T5"/>
    <mergeCell ref="O3:O5"/>
    <mergeCell ref="K3:K5"/>
    <mergeCell ref="T62:V62"/>
    <mergeCell ref="T63:V63"/>
    <mergeCell ref="E63:G63"/>
    <mergeCell ref="E62:G62"/>
    <mergeCell ref="B1:Z1"/>
    <mergeCell ref="G3:G5"/>
    <mergeCell ref="S3:S5"/>
    <mergeCell ref="V3:V5"/>
    <mergeCell ref="C3:C5"/>
    <mergeCell ref="W3:W5"/>
    <mergeCell ref="E3:E5"/>
    <mergeCell ref="Z2:Z5"/>
    <mergeCell ref="L3:L5"/>
    <mergeCell ref="D3:D5"/>
    <mergeCell ref="R3:R5"/>
    <mergeCell ref="S2:Y2"/>
    <mergeCell ref="A56:L56"/>
    <mergeCell ref="I3:I5"/>
    <mergeCell ref="Q3:Q5"/>
    <mergeCell ref="P3:P5"/>
    <mergeCell ref="B3:B5"/>
    <mergeCell ref="A3:A5"/>
    <mergeCell ref="M3:M5"/>
    <mergeCell ref="N3:N5"/>
    <mergeCell ref="F3:F5"/>
    <mergeCell ref="H3:H5"/>
    <mergeCell ref="C66:D66"/>
    <mergeCell ref="T65:V65"/>
    <mergeCell ref="T66:V66"/>
    <mergeCell ref="R64:S64"/>
    <mergeCell ref="R65:S65"/>
    <mergeCell ref="R66:S66"/>
    <mergeCell ref="C64:D64"/>
    <mergeCell ref="E64:G64"/>
    <mergeCell ref="T64:V64"/>
    <mergeCell ref="E65:G65"/>
    <mergeCell ref="E66:G66"/>
    <mergeCell ref="C65:D65"/>
  </mergeCells>
  <phoneticPr fontId="125" type="noConversion"/>
  <printOptions horizontalCentered="1"/>
  <pageMargins left="0.19685039370078741" right="0.19685039370078741" top="0.59055118110236227" bottom="0.51181102362204722" header="0.19685039370078741" footer="0.51181102362204722"/>
  <pageSetup paperSize="9" scale="41"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0.749992370372631"/>
    <pageSetUpPr fitToPage="1"/>
  </sheetPr>
  <dimension ref="A1:AB240"/>
  <sheetViews>
    <sheetView showGridLines="0" topLeftCell="F1" zoomScale="90" zoomScaleNormal="90" workbookViewId="0">
      <selection activeCell="L18" sqref="L18"/>
    </sheetView>
  </sheetViews>
  <sheetFormatPr defaultRowHeight="13.8"/>
  <cols>
    <col min="1" max="1" width="9.109375" style="158"/>
    <col min="2" max="2" width="4.44140625" style="158" bestFit="1" customWidth="1"/>
    <col min="3" max="3" width="5.6640625" style="158" customWidth="1"/>
    <col min="4" max="4" width="6.88671875" style="158" bestFit="1" customWidth="1"/>
    <col min="5" max="5" width="9" style="158" bestFit="1" customWidth="1"/>
    <col min="6" max="6" width="9" style="158" customWidth="1"/>
    <col min="7" max="7" width="6.109375" style="158" customWidth="1"/>
    <col min="8" max="8" width="8" style="158" customWidth="1"/>
    <col min="9" max="9" width="6.88671875" style="174" customWidth="1"/>
    <col min="10" max="10" width="10.6640625" style="174" customWidth="1"/>
    <col min="11" max="11" width="13.5546875" style="158" customWidth="1"/>
    <col min="12" max="12" width="24.44140625" style="158" customWidth="1"/>
    <col min="13" max="13" width="12.5546875" style="174" customWidth="1"/>
    <col min="14" max="15" width="3.33203125" style="778" customWidth="1"/>
    <col min="16" max="17" width="7.77734375" style="784" customWidth="1"/>
    <col min="18" max="19" width="10.33203125" style="784" bestFit="1" customWidth="1"/>
    <col min="20" max="20" width="12.44140625" style="784" customWidth="1"/>
    <col min="21" max="21" width="10.33203125" style="784" customWidth="1"/>
    <col min="22" max="22" width="10.109375" style="784" bestFit="1" customWidth="1"/>
    <col min="23" max="23" width="9.88671875" style="784" customWidth="1"/>
    <col min="24" max="24" width="6.88671875" style="784" bestFit="1" customWidth="1"/>
    <col min="25" max="26" width="12.33203125" style="784" customWidth="1"/>
    <col min="27" max="27" width="5.33203125" style="778" bestFit="1" customWidth="1"/>
    <col min="28" max="28" width="13.33203125" style="174" customWidth="1"/>
    <col min="29" max="226" width="9.109375" style="174"/>
    <col min="227" max="227" width="4.44140625" style="174" bestFit="1" customWidth="1"/>
    <col min="228" max="228" width="5.6640625" style="174" customWidth="1"/>
    <col min="229" max="229" width="6.88671875" style="174" bestFit="1" customWidth="1"/>
    <col min="230" max="230" width="9" style="174" bestFit="1" customWidth="1"/>
    <col min="231" max="231" width="9" style="174" customWidth="1"/>
    <col min="232" max="232" width="6.109375" style="174" customWidth="1"/>
    <col min="233" max="233" width="8" style="174" customWidth="1"/>
    <col min="234" max="234" width="6.88671875" style="174" customWidth="1"/>
    <col min="235" max="235" width="10.6640625" style="174" customWidth="1"/>
    <col min="236" max="236" width="13.5546875" style="174" customWidth="1"/>
    <col min="237" max="237" width="24.44140625" style="174" customWidth="1"/>
    <col min="238" max="238" width="12.5546875" style="174" customWidth="1"/>
    <col min="239" max="240" width="0" style="174" hidden="1" customWidth="1"/>
    <col min="241" max="241" width="3.6640625" style="174" customWidth="1"/>
    <col min="242" max="242" width="3.44140625" style="174" customWidth="1"/>
    <col min="243" max="243" width="0" style="174" hidden="1" customWidth="1"/>
    <col min="244" max="244" width="6.88671875" style="174" customWidth="1"/>
    <col min="245" max="245" width="8.88671875" style="174" customWidth="1"/>
    <col min="246" max="246" width="11.44140625" style="174" customWidth="1"/>
    <col min="247" max="248" width="0" style="174" hidden="1" customWidth="1"/>
    <col min="249" max="249" width="0.109375" style="174" customWidth="1"/>
    <col min="250" max="250" width="0" style="174" hidden="1" customWidth="1"/>
    <col min="251" max="251" width="0.109375" style="174" customWidth="1"/>
    <col min="252" max="255" width="0" style="174" hidden="1" customWidth="1"/>
    <col min="256" max="256" width="9.6640625" style="174" customWidth="1"/>
    <col min="257" max="257" width="0" style="174" hidden="1" customWidth="1"/>
    <col min="258" max="258" width="0.33203125" style="174" customWidth="1"/>
    <col min="259" max="262" width="0" style="174" hidden="1" customWidth="1"/>
    <col min="263" max="263" width="12.44140625" style="174" customWidth="1"/>
    <col min="264" max="264" width="10.33203125" style="174" customWidth="1"/>
    <col min="265" max="265" width="9" style="174" customWidth="1"/>
    <col min="266" max="266" width="0.109375" style="174" customWidth="1"/>
    <col min="267" max="267" width="9.88671875" style="174" customWidth="1"/>
    <col min="268" max="268" width="8.88671875" style="174" customWidth="1"/>
    <col min="269" max="280" width="0" style="174" hidden="1" customWidth="1"/>
    <col min="281" max="282" width="12.33203125" style="174" customWidth="1"/>
    <col min="283" max="283" width="3.6640625" style="174" customWidth="1"/>
    <col min="284" max="284" width="23.6640625" style="174" customWidth="1"/>
    <col min="285" max="482" width="9.109375" style="174"/>
    <col min="483" max="483" width="4.44140625" style="174" bestFit="1" customWidth="1"/>
    <col min="484" max="484" width="5.6640625" style="174" customWidth="1"/>
    <col min="485" max="485" width="6.88671875" style="174" bestFit="1" customWidth="1"/>
    <col min="486" max="486" width="9" style="174" bestFit="1" customWidth="1"/>
    <col min="487" max="487" width="9" style="174" customWidth="1"/>
    <col min="488" max="488" width="6.109375" style="174" customWidth="1"/>
    <col min="489" max="489" width="8" style="174" customWidth="1"/>
    <col min="490" max="490" width="6.88671875" style="174" customWidth="1"/>
    <col min="491" max="491" width="10.6640625" style="174" customWidth="1"/>
    <col min="492" max="492" width="13.5546875" style="174" customWidth="1"/>
    <col min="493" max="493" width="24.44140625" style="174" customWidth="1"/>
    <col min="494" max="494" width="12.5546875" style="174" customWidth="1"/>
    <col min="495" max="496" width="0" style="174" hidden="1" customWidth="1"/>
    <col min="497" max="497" width="3.6640625" style="174" customWidth="1"/>
    <col min="498" max="498" width="3.44140625" style="174" customWidth="1"/>
    <col min="499" max="499" width="0" style="174" hidden="1" customWidth="1"/>
    <col min="500" max="500" width="6.88671875" style="174" customWidth="1"/>
    <col min="501" max="501" width="8.88671875" style="174" customWidth="1"/>
    <col min="502" max="502" width="11.44140625" style="174" customWidth="1"/>
    <col min="503" max="504" width="0" style="174" hidden="1" customWidth="1"/>
    <col min="505" max="505" width="0.109375" style="174" customWidth="1"/>
    <col min="506" max="506" width="0" style="174" hidden="1" customWidth="1"/>
    <col min="507" max="507" width="0.109375" style="174" customWidth="1"/>
    <col min="508" max="511" width="0" style="174" hidden="1" customWidth="1"/>
    <col min="512" max="512" width="9.6640625" style="174" customWidth="1"/>
    <col min="513" max="513" width="0" style="174" hidden="1" customWidth="1"/>
    <col min="514" max="514" width="0.33203125" style="174" customWidth="1"/>
    <col min="515" max="518" width="0" style="174" hidden="1" customWidth="1"/>
    <col min="519" max="519" width="12.44140625" style="174" customWidth="1"/>
    <col min="520" max="520" width="10.33203125" style="174" customWidth="1"/>
    <col min="521" max="521" width="9" style="174" customWidth="1"/>
    <col min="522" max="522" width="0.109375" style="174" customWidth="1"/>
    <col min="523" max="523" width="9.88671875" style="174" customWidth="1"/>
    <col min="524" max="524" width="8.88671875" style="174" customWidth="1"/>
    <col min="525" max="536" width="0" style="174" hidden="1" customWidth="1"/>
    <col min="537" max="538" width="12.33203125" style="174" customWidth="1"/>
    <col min="539" max="539" width="3.6640625" style="174" customWidth="1"/>
    <col min="540" max="540" width="23.6640625" style="174" customWidth="1"/>
    <col min="541" max="738" width="9.109375" style="174"/>
    <col min="739" max="739" width="4.44140625" style="174" bestFit="1" customWidth="1"/>
    <col min="740" max="740" width="5.6640625" style="174" customWidth="1"/>
    <col min="741" max="741" width="6.88671875" style="174" bestFit="1" customWidth="1"/>
    <col min="742" max="742" width="9" style="174" bestFit="1" customWidth="1"/>
    <col min="743" max="743" width="9" style="174" customWidth="1"/>
    <col min="744" max="744" width="6.109375" style="174" customWidth="1"/>
    <col min="745" max="745" width="8" style="174" customWidth="1"/>
    <col min="746" max="746" width="6.88671875" style="174" customWidth="1"/>
    <col min="747" max="747" width="10.6640625" style="174" customWidth="1"/>
    <col min="748" max="748" width="13.5546875" style="174" customWidth="1"/>
    <col min="749" max="749" width="24.44140625" style="174" customWidth="1"/>
    <col min="750" max="750" width="12.5546875" style="174" customWidth="1"/>
    <col min="751" max="752" width="0" style="174" hidden="1" customWidth="1"/>
    <col min="753" max="753" width="3.6640625" style="174" customWidth="1"/>
    <col min="754" max="754" width="3.44140625" style="174" customWidth="1"/>
    <col min="755" max="755" width="0" style="174" hidden="1" customWidth="1"/>
    <col min="756" max="756" width="6.88671875" style="174" customWidth="1"/>
    <col min="757" max="757" width="8.88671875" style="174" customWidth="1"/>
    <col min="758" max="758" width="11.44140625" style="174" customWidth="1"/>
    <col min="759" max="760" width="0" style="174" hidden="1" customWidth="1"/>
    <col min="761" max="761" width="0.109375" style="174" customWidth="1"/>
    <col min="762" max="762" width="0" style="174" hidden="1" customWidth="1"/>
    <col min="763" max="763" width="0.109375" style="174" customWidth="1"/>
    <col min="764" max="767" width="0" style="174" hidden="1" customWidth="1"/>
    <col min="768" max="768" width="9.6640625" style="174" customWidth="1"/>
    <col min="769" max="769" width="0" style="174" hidden="1" customWidth="1"/>
    <col min="770" max="770" width="0.33203125" style="174" customWidth="1"/>
    <col min="771" max="774" width="0" style="174" hidden="1" customWidth="1"/>
    <col min="775" max="775" width="12.44140625" style="174" customWidth="1"/>
    <col min="776" max="776" width="10.33203125" style="174" customWidth="1"/>
    <col min="777" max="777" width="9" style="174" customWidth="1"/>
    <col min="778" max="778" width="0.109375" style="174" customWidth="1"/>
    <col min="779" max="779" width="9.88671875" style="174" customWidth="1"/>
    <col min="780" max="780" width="8.88671875" style="174" customWidth="1"/>
    <col min="781" max="792" width="0" style="174" hidden="1" customWidth="1"/>
    <col min="793" max="794" width="12.33203125" style="174" customWidth="1"/>
    <col min="795" max="795" width="3.6640625" style="174" customWidth="1"/>
    <col min="796" max="796" width="23.6640625" style="174" customWidth="1"/>
    <col min="797" max="994" width="9.109375" style="174"/>
    <col min="995" max="995" width="4.44140625" style="174" bestFit="1" customWidth="1"/>
    <col min="996" max="996" width="5.6640625" style="174" customWidth="1"/>
    <col min="997" max="997" width="6.88671875" style="174" bestFit="1" customWidth="1"/>
    <col min="998" max="998" width="9" style="174" bestFit="1" customWidth="1"/>
    <col min="999" max="999" width="9" style="174" customWidth="1"/>
    <col min="1000" max="1000" width="6.109375" style="174" customWidth="1"/>
    <col min="1001" max="1001" width="8" style="174" customWidth="1"/>
    <col min="1002" max="1002" width="6.88671875" style="174" customWidth="1"/>
    <col min="1003" max="1003" width="10.6640625" style="174" customWidth="1"/>
    <col min="1004" max="1004" width="13.5546875" style="174" customWidth="1"/>
    <col min="1005" max="1005" width="24.44140625" style="174" customWidth="1"/>
    <col min="1006" max="1006" width="12.5546875" style="174" customWidth="1"/>
    <col min="1007" max="1008" width="0" style="174" hidden="1" customWidth="1"/>
    <col min="1009" max="1009" width="3.6640625" style="174" customWidth="1"/>
    <col min="1010" max="1010" width="3.44140625" style="174" customWidth="1"/>
    <col min="1011" max="1011" width="0" style="174" hidden="1" customWidth="1"/>
    <col min="1012" max="1012" width="6.88671875" style="174" customWidth="1"/>
    <col min="1013" max="1013" width="8.88671875" style="174" customWidth="1"/>
    <col min="1014" max="1014" width="11.44140625" style="174" customWidth="1"/>
    <col min="1015" max="1016" width="0" style="174" hidden="1" customWidth="1"/>
    <col min="1017" max="1017" width="0.109375" style="174" customWidth="1"/>
    <col min="1018" max="1018" width="0" style="174" hidden="1" customWidth="1"/>
    <col min="1019" max="1019" width="0.109375" style="174" customWidth="1"/>
    <col min="1020" max="1023" width="0" style="174" hidden="1" customWidth="1"/>
    <col min="1024" max="1024" width="9.6640625" style="174" customWidth="1"/>
    <col min="1025" max="1025" width="0" style="174" hidden="1" customWidth="1"/>
    <col min="1026" max="1026" width="0.33203125" style="174" customWidth="1"/>
    <col min="1027" max="1030" width="0" style="174" hidden="1" customWidth="1"/>
    <col min="1031" max="1031" width="12.44140625" style="174" customWidth="1"/>
    <col min="1032" max="1032" width="10.33203125" style="174" customWidth="1"/>
    <col min="1033" max="1033" width="9" style="174" customWidth="1"/>
    <col min="1034" max="1034" width="0.109375" style="174" customWidth="1"/>
    <col min="1035" max="1035" width="9.88671875" style="174" customWidth="1"/>
    <col min="1036" max="1036" width="8.88671875" style="174" customWidth="1"/>
    <col min="1037" max="1048" width="0" style="174" hidden="1" customWidth="1"/>
    <col min="1049" max="1050" width="12.33203125" style="174" customWidth="1"/>
    <col min="1051" max="1051" width="3.6640625" style="174" customWidth="1"/>
    <col min="1052" max="1052" width="23.6640625" style="174" customWidth="1"/>
    <col min="1053" max="1250" width="9.109375" style="174"/>
    <col min="1251" max="1251" width="4.44140625" style="174" bestFit="1" customWidth="1"/>
    <col min="1252" max="1252" width="5.6640625" style="174" customWidth="1"/>
    <col min="1253" max="1253" width="6.88671875" style="174" bestFit="1" customWidth="1"/>
    <col min="1254" max="1254" width="9" style="174" bestFit="1" customWidth="1"/>
    <col min="1255" max="1255" width="9" style="174" customWidth="1"/>
    <col min="1256" max="1256" width="6.109375" style="174" customWidth="1"/>
    <col min="1257" max="1257" width="8" style="174" customWidth="1"/>
    <col min="1258" max="1258" width="6.88671875" style="174" customWidth="1"/>
    <col min="1259" max="1259" width="10.6640625" style="174" customWidth="1"/>
    <col min="1260" max="1260" width="13.5546875" style="174" customWidth="1"/>
    <col min="1261" max="1261" width="24.44140625" style="174" customWidth="1"/>
    <col min="1262" max="1262" width="12.5546875" style="174" customWidth="1"/>
    <col min="1263" max="1264" width="0" style="174" hidden="1" customWidth="1"/>
    <col min="1265" max="1265" width="3.6640625" style="174" customWidth="1"/>
    <col min="1266" max="1266" width="3.44140625" style="174" customWidth="1"/>
    <col min="1267" max="1267" width="0" style="174" hidden="1" customWidth="1"/>
    <col min="1268" max="1268" width="6.88671875" style="174" customWidth="1"/>
    <col min="1269" max="1269" width="8.88671875" style="174" customWidth="1"/>
    <col min="1270" max="1270" width="11.44140625" style="174" customWidth="1"/>
    <col min="1271" max="1272" width="0" style="174" hidden="1" customWidth="1"/>
    <col min="1273" max="1273" width="0.109375" style="174" customWidth="1"/>
    <col min="1274" max="1274" width="0" style="174" hidden="1" customWidth="1"/>
    <col min="1275" max="1275" width="0.109375" style="174" customWidth="1"/>
    <col min="1276" max="1279" width="0" style="174" hidden="1" customWidth="1"/>
    <col min="1280" max="1280" width="9.6640625" style="174" customWidth="1"/>
    <col min="1281" max="1281" width="0" style="174" hidden="1" customWidth="1"/>
    <col min="1282" max="1282" width="0.33203125" style="174" customWidth="1"/>
    <col min="1283" max="1286" width="0" style="174" hidden="1" customWidth="1"/>
    <col min="1287" max="1287" width="12.44140625" style="174" customWidth="1"/>
    <col min="1288" max="1288" width="10.33203125" style="174" customWidth="1"/>
    <col min="1289" max="1289" width="9" style="174" customWidth="1"/>
    <col min="1290" max="1290" width="0.109375" style="174" customWidth="1"/>
    <col min="1291" max="1291" width="9.88671875" style="174" customWidth="1"/>
    <col min="1292" max="1292" width="8.88671875" style="174" customWidth="1"/>
    <col min="1293" max="1304" width="0" style="174" hidden="1" customWidth="1"/>
    <col min="1305" max="1306" width="12.33203125" style="174" customWidth="1"/>
    <col min="1307" max="1307" width="3.6640625" style="174" customWidth="1"/>
    <col min="1308" max="1308" width="23.6640625" style="174" customWidth="1"/>
    <col min="1309" max="1506" width="9.109375" style="174"/>
    <col min="1507" max="1507" width="4.44140625" style="174" bestFit="1" customWidth="1"/>
    <col min="1508" max="1508" width="5.6640625" style="174" customWidth="1"/>
    <col min="1509" max="1509" width="6.88671875" style="174" bestFit="1" customWidth="1"/>
    <col min="1510" max="1510" width="9" style="174" bestFit="1" customWidth="1"/>
    <col min="1511" max="1511" width="9" style="174" customWidth="1"/>
    <col min="1512" max="1512" width="6.109375" style="174" customWidth="1"/>
    <col min="1513" max="1513" width="8" style="174" customWidth="1"/>
    <col min="1514" max="1514" width="6.88671875" style="174" customWidth="1"/>
    <col min="1515" max="1515" width="10.6640625" style="174" customWidth="1"/>
    <col min="1516" max="1516" width="13.5546875" style="174" customWidth="1"/>
    <col min="1517" max="1517" width="24.44140625" style="174" customWidth="1"/>
    <col min="1518" max="1518" width="12.5546875" style="174" customWidth="1"/>
    <col min="1519" max="1520" width="0" style="174" hidden="1" customWidth="1"/>
    <col min="1521" max="1521" width="3.6640625" style="174" customWidth="1"/>
    <col min="1522" max="1522" width="3.44140625" style="174" customWidth="1"/>
    <col min="1523" max="1523" width="0" style="174" hidden="1" customWidth="1"/>
    <col min="1524" max="1524" width="6.88671875" style="174" customWidth="1"/>
    <col min="1525" max="1525" width="8.88671875" style="174" customWidth="1"/>
    <col min="1526" max="1526" width="11.44140625" style="174" customWidth="1"/>
    <col min="1527" max="1528" width="0" style="174" hidden="1" customWidth="1"/>
    <col min="1529" max="1529" width="0.109375" style="174" customWidth="1"/>
    <col min="1530" max="1530" width="0" style="174" hidden="1" customWidth="1"/>
    <col min="1531" max="1531" width="0.109375" style="174" customWidth="1"/>
    <col min="1532" max="1535" width="0" style="174" hidden="1" customWidth="1"/>
    <col min="1536" max="1536" width="9.6640625" style="174" customWidth="1"/>
    <col min="1537" max="1537" width="0" style="174" hidden="1" customWidth="1"/>
    <col min="1538" max="1538" width="0.33203125" style="174" customWidth="1"/>
    <col min="1539" max="1542" width="0" style="174" hidden="1" customWidth="1"/>
    <col min="1543" max="1543" width="12.44140625" style="174" customWidth="1"/>
    <col min="1544" max="1544" width="10.33203125" style="174" customWidth="1"/>
    <col min="1545" max="1545" width="9" style="174" customWidth="1"/>
    <col min="1546" max="1546" width="0.109375" style="174" customWidth="1"/>
    <col min="1547" max="1547" width="9.88671875" style="174" customWidth="1"/>
    <col min="1548" max="1548" width="8.88671875" style="174" customWidth="1"/>
    <col min="1549" max="1560" width="0" style="174" hidden="1" customWidth="1"/>
    <col min="1561" max="1562" width="12.33203125" style="174" customWidth="1"/>
    <col min="1563" max="1563" width="3.6640625" style="174" customWidth="1"/>
    <col min="1564" max="1564" width="23.6640625" style="174" customWidth="1"/>
    <col min="1565" max="1762" width="9.109375" style="174"/>
    <col min="1763" max="1763" width="4.44140625" style="174" bestFit="1" customWidth="1"/>
    <col min="1764" max="1764" width="5.6640625" style="174" customWidth="1"/>
    <col min="1765" max="1765" width="6.88671875" style="174" bestFit="1" customWidth="1"/>
    <col min="1766" max="1766" width="9" style="174" bestFit="1" customWidth="1"/>
    <col min="1767" max="1767" width="9" style="174" customWidth="1"/>
    <col min="1768" max="1768" width="6.109375" style="174" customWidth="1"/>
    <col min="1769" max="1769" width="8" style="174" customWidth="1"/>
    <col min="1770" max="1770" width="6.88671875" style="174" customWidth="1"/>
    <col min="1771" max="1771" width="10.6640625" style="174" customWidth="1"/>
    <col min="1772" max="1772" width="13.5546875" style="174" customWidth="1"/>
    <col min="1773" max="1773" width="24.44140625" style="174" customWidth="1"/>
    <col min="1774" max="1774" width="12.5546875" style="174" customWidth="1"/>
    <col min="1775" max="1776" width="0" style="174" hidden="1" customWidth="1"/>
    <col min="1777" max="1777" width="3.6640625" style="174" customWidth="1"/>
    <col min="1778" max="1778" width="3.44140625" style="174" customWidth="1"/>
    <col min="1779" max="1779" width="0" style="174" hidden="1" customWidth="1"/>
    <col min="1780" max="1780" width="6.88671875" style="174" customWidth="1"/>
    <col min="1781" max="1781" width="8.88671875" style="174" customWidth="1"/>
    <col min="1782" max="1782" width="11.44140625" style="174" customWidth="1"/>
    <col min="1783" max="1784" width="0" style="174" hidden="1" customWidth="1"/>
    <col min="1785" max="1785" width="0.109375" style="174" customWidth="1"/>
    <col min="1786" max="1786" width="0" style="174" hidden="1" customWidth="1"/>
    <col min="1787" max="1787" width="0.109375" style="174" customWidth="1"/>
    <col min="1788" max="1791" width="0" style="174" hidden="1" customWidth="1"/>
    <col min="1792" max="1792" width="9.6640625" style="174" customWidth="1"/>
    <col min="1793" max="1793" width="0" style="174" hidden="1" customWidth="1"/>
    <col min="1794" max="1794" width="0.33203125" style="174" customWidth="1"/>
    <col min="1795" max="1798" width="0" style="174" hidden="1" customWidth="1"/>
    <col min="1799" max="1799" width="12.44140625" style="174" customWidth="1"/>
    <col min="1800" max="1800" width="10.33203125" style="174" customWidth="1"/>
    <col min="1801" max="1801" width="9" style="174" customWidth="1"/>
    <col min="1802" max="1802" width="0.109375" style="174" customWidth="1"/>
    <col min="1803" max="1803" width="9.88671875" style="174" customWidth="1"/>
    <col min="1804" max="1804" width="8.88671875" style="174" customWidth="1"/>
    <col min="1805" max="1816" width="0" style="174" hidden="1" customWidth="1"/>
    <col min="1817" max="1818" width="12.33203125" style="174" customWidth="1"/>
    <col min="1819" max="1819" width="3.6640625" style="174" customWidth="1"/>
    <col min="1820" max="1820" width="23.6640625" style="174" customWidth="1"/>
    <col min="1821" max="2018" width="9.109375" style="174"/>
    <col min="2019" max="2019" width="4.44140625" style="174" bestFit="1" customWidth="1"/>
    <col min="2020" max="2020" width="5.6640625" style="174" customWidth="1"/>
    <col min="2021" max="2021" width="6.88671875" style="174" bestFit="1" customWidth="1"/>
    <col min="2022" max="2022" width="9" style="174" bestFit="1" customWidth="1"/>
    <col min="2023" max="2023" width="9" style="174" customWidth="1"/>
    <col min="2024" max="2024" width="6.109375" style="174" customWidth="1"/>
    <col min="2025" max="2025" width="8" style="174" customWidth="1"/>
    <col min="2026" max="2026" width="6.88671875" style="174" customWidth="1"/>
    <col min="2027" max="2027" width="10.6640625" style="174" customWidth="1"/>
    <col min="2028" max="2028" width="13.5546875" style="174" customWidth="1"/>
    <col min="2029" max="2029" width="24.44140625" style="174" customWidth="1"/>
    <col min="2030" max="2030" width="12.5546875" style="174" customWidth="1"/>
    <col min="2031" max="2032" width="0" style="174" hidden="1" customWidth="1"/>
    <col min="2033" max="2033" width="3.6640625" style="174" customWidth="1"/>
    <col min="2034" max="2034" width="3.44140625" style="174" customWidth="1"/>
    <col min="2035" max="2035" width="0" style="174" hidden="1" customWidth="1"/>
    <col min="2036" max="2036" width="6.88671875" style="174" customWidth="1"/>
    <col min="2037" max="2037" width="8.88671875" style="174" customWidth="1"/>
    <col min="2038" max="2038" width="11.44140625" style="174" customWidth="1"/>
    <col min="2039" max="2040" width="0" style="174" hidden="1" customWidth="1"/>
    <col min="2041" max="2041" width="0.109375" style="174" customWidth="1"/>
    <col min="2042" max="2042" width="0" style="174" hidden="1" customWidth="1"/>
    <col min="2043" max="2043" width="0.109375" style="174" customWidth="1"/>
    <col min="2044" max="2047" width="0" style="174" hidden="1" customWidth="1"/>
    <col min="2048" max="2048" width="9.6640625" style="174" customWidth="1"/>
    <col min="2049" max="2049" width="0" style="174" hidden="1" customWidth="1"/>
    <col min="2050" max="2050" width="0.33203125" style="174" customWidth="1"/>
    <col min="2051" max="2054" width="0" style="174" hidden="1" customWidth="1"/>
    <col min="2055" max="2055" width="12.44140625" style="174" customWidth="1"/>
    <col min="2056" max="2056" width="10.33203125" style="174" customWidth="1"/>
    <col min="2057" max="2057" width="9" style="174" customWidth="1"/>
    <col min="2058" max="2058" width="0.109375" style="174" customWidth="1"/>
    <col min="2059" max="2059" width="9.88671875" style="174" customWidth="1"/>
    <col min="2060" max="2060" width="8.88671875" style="174" customWidth="1"/>
    <col min="2061" max="2072" width="0" style="174" hidden="1" customWidth="1"/>
    <col min="2073" max="2074" width="12.33203125" style="174" customWidth="1"/>
    <col min="2075" max="2075" width="3.6640625" style="174" customWidth="1"/>
    <col min="2076" max="2076" width="23.6640625" style="174" customWidth="1"/>
    <col min="2077" max="2274" width="9.109375" style="174"/>
    <col min="2275" max="2275" width="4.44140625" style="174" bestFit="1" customWidth="1"/>
    <col min="2276" max="2276" width="5.6640625" style="174" customWidth="1"/>
    <col min="2277" max="2277" width="6.88671875" style="174" bestFit="1" customWidth="1"/>
    <col min="2278" max="2278" width="9" style="174" bestFit="1" customWidth="1"/>
    <col min="2279" max="2279" width="9" style="174" customWidth="1"/>
    <col min="2280" max="2280" width="6.109375" style="174" customWidth="1"/>
    <col min="2281" max="2281" width="8" style="174" customWidth="1"/>
    <col min="2282" max="2282" width="6.88671875" style="174" customWidth="1"/>
    <col min="2283" max="2283" width="10.6640625" style="174" customWidth="1"/>
    <col min="2284" max="2284" width="13.5546875" style="174" customWidth="1"/>
    <col min="2285" max="2285" width="24.44140625" style="174" customWidth="1"/>
    <col min="2286" max="2286" width="12.5546875" style="174" customWidth="1"/>
    <col min="2287" max="2288" width="0" style="174" hidden="1" customWidth="1"/>
    <col min="2289" max="2289" width="3.6640625" style="174" customWidth="1"/>
    <col min="2290" max="2290" width="3.44140625" style="174" customWidth="1"/>
    <col min="2291" max="2291" width="0" style="174" hidden="1" customWidth="1"/>
    <col min="2292" max="2292" width="6.88671875" style="174" customWidth="1"/>
    <col min="2293" max="2293" width="8.88671875" style="174" customWidth="1"/>
    <col min="2294" max="2294" width="11.44140625" style="174" customWidth="1"/>
    <col min="2295" max="2296" width="0" style="174" hidden="1" customWidth="1"/>
    <col min="2297" max="2297" width="0.109375" style="174" customWidth="1"/>
    <col min="2298" max="2298" width="0" style="174" hidden="1" customWidth="1"/>
    <col min="2299" max="2299" width="0.109375" style="174" customWidth="1"/>
    <col min="2300" max="2303" width="0" style="174" hidden="1" customWidth="1"/>
    <col min="2304" max="2304" width="9.6640625" style="174" customWidth="1"/>
    <col min="2305" max="2305" width="0" style="174" hidden="1" customWidth="1"/>
    <col min="2306" max="2306" width="0.33203125" style="174" customWidth="1"/>
    <col min="2307" max="2310" width="0" style="174" hidden="1" customWidth="1"/>
    <col min="2311" max="2311" width="12.44140625" style="174" customWidth="1"/>
    <col min="2312" max="2312" width="10.33203125" style="174" customWidth="1"/>
    <col min="2313" max="2313" width="9" style="174" customWidth="1"/>
    <col min="2314" max="2314" width="0.109375" style="174" customWidth="1"/>
    <col min="2315" max="2315" width="9.88671875" style="174" customWidth="1"/>
    <col min="2316" max="2316" width="8.88671875" style="174" customWidth="1"/>
    <col min="2317" max="2328" width="0" style="174" hidden="1" customWidth="1"/>
    <col min="2329" max="2330" width="12.33203125" style="174" customWidth="1"/>
    <col min="2331" max="2331" width="3.6640625" style="174" customWidth="1"/>
    <col min="2332" max="2332" width="23.6640625" style="174" customWidth="1"/>
    <col min="2333" max="2530" width="9.109375" style="174"/>
    <col min="2531" max="2531" width="4.44140625" style="174" bestFit="1" customWidth="1"/>
    <col min="2532" max="2532" width="5.6640625" style="174" customWidth="1"/>
    <col min="2533" max="2533" width="6.88671875" style="174" bestFit="1" customWidth="1"/>
    <col min="2534" max="2534" width="9" style="174" bestFit="1" customWidth="1"/>
    <col min="2535" max="2535" width="9" style="174" customWidth="1"/>
    <col min="2536" max="2536" width="6.109375" style="174" customWidth="1"/>
    <col min="2537" max="2537" width="8" style="174" customWidth="1"/>
    <col min="2538" max="2538" width="6.88671875" style="174" customWidth="1"/>
    <col min="2539" max="2539" width="10.6640625" style="174" customWidth="1"/>
    <col min="2540" max="2540" width="13.5546875" style="174" customWidth="1"/>
    <col min="2541" max="2541" width="24.44140625" style="174" customWidth="1"/>
    <col min="2542" max="2542" width="12.5546875" style="174" customWidth="1"/>
    <col min="2543" max="2544" width="0" style="174" hidden="1" customWidth="1"/>
    <col min="2545" max="2545" width="3.6640625" style="174" customWidth="1"/>
    <col min="2546" max="2546" width="3.44140625" style="174" customWidth="1"/>
    <col min="2547" max="2547" width="0" style="174" hidden="1" customWidth="1"/>
    <col min="2548" max="2548" width="6.88671875" style="174" customWidth="1"/>
    <col min="2549" max="2549" width="8.88671875" style="174" customWidth="1"/>
    <col min="2550" max="2550" width="11.44140625" style="174" customWidth="1"/>
    <col min="2551" max="2552" width="0" style="174" hidden="1" customWidth="1"/>
    <col min="2553" max="2553" width="0.109375" style="174" customWidth="1"/>
    <col min="2554" max="2554" width="0" style="174" hidden="1" customWidth="1"/>
    <col min="2555" max="2555" width="0.109375" style="174" customWidth="1"/>
    <col min="2556" max="2559" width="0" style="174" hidden="1" customWidth="1"/>
    <col min="2560" max="2560" width="9.6640625" style="174" customWidth="1"/>
    <col min="2561" max="2561" width="0" style="174" hidden="1" customWidth="1"/>
    <col min="2562" max="2562" width="0.33203125" style="174" customWidth="1"/>
    <col min="2563" max="2566" width="0" style="174" hidden="1" customWidth="1"/>
    <col min="2567" max="2567" width="12.44140625" style="174" customWidth="1"/>
    <col min="2568" max="2568" width="10.33203125" style="174" customWidth="1"/>
    <col min="2569" max="2569" width="9" style="174" customWidth="1"/>
    <col min="2570" max="2570" width="0.109375" style="174" customWidth="1"/>
    <col min="2571" max="2571" width="9.88671875" style="174" customWidth="1"/>
    <col min="2572" max="2572" width="8.88671875" style="174" customWidth="1"/>
    <col min="2573" max="2584" width="0" style="174" hidden="1" customWidth="1"/>
    <col min="2585" max="2586" width="12.33203125" style="174" customWidth="1"/>
    <col min="2587" max="2587" width="3.6640625" style="174" customWidth="1"/>
    <col min="2588" max="2588" width="23.6640625" style="174" customWidth="1"/>
    <col min="2589" max="2786" width="9.109375" style="174"/>
    <col min="2787" max="2787" width="4.44140625" style="174" bestFit="1" customWidth="1"/>
    <col min="2788" max="2788" width="5.6640625" style="174" customWidth="1"/>
    <col min="2789" max="2789" width="6.88671875" style="174" bestFit="1" customWidth="1"/>
    <col min="2790" max="2790" width="9" style="174" bestFit="1" customWidth="1"/>
    <col min="2791" max="2791" width="9" style="174" customWidth="1"/>
    <col min="2792" max="2792" width="6.109375" style="174" customWidth="1"/>
    <col min="2793" max="2793" width="8" style="174" customWidth="1"/>
    <col min="2794" max="2794" width="6.88671875" style="174" customWidth="1"/>
    <col min="2795" max="2795" width="10.6640625" style="174" customWidth="1"/>
    <col min="2796" max="2796" width="13.5546875" style="174" customWidth="1"/>
    <col min="2797" max="2797" width="24.44140625" style="174" customWidth="1"/>
    <col min="2798" max="2798" width="12.5546875" style="174" customWidth="1"/>
    <col min="2799" max="2800" width="0" style="174" hidden="1" customWidth="1"/>
    <col min="2801" max="2801" width="3.6640625" style="174" customWidth="1"/>
    <col min="2802" max="2802" width="3.44140625" style="174" customWidth="1"/>
    <col min="2803" max="2803" width="0" style="174" hidden="1" customWidth="1"/>
    <col min="2804" max="2804" width="6.88671875" style="174" customWidth="1"/>
    <col min="2805" max="2805" width="8.88671875" style="174" customWidth="1"/>
    <col min="2806" max="2806" width="11.44140625" style="174" customWidth="1"/>
    <col min="2807" max="2808" width="0" style="174" hidden="1" customWidth="1"/>
    <col min="2809" max="2809" width="0.109375" style="174" customWidth="1"/>
    <col min="2810" max="2810" width="0" style="174" hidden="1" customWidth="1"/>
    <col min="2811" max="2811" width="0.109375" style="174" customWidth="1"/>
    <col min="2812" max="2815" width="0" style="174" hidden="1" customWidth="1"/>
    <col min="2816" max="2816" width="9.6640625" style="174" customWidth="1"/>
    <col min="2817" max="2817" width="0" style="174" hidden="1" customWidth="1"/>
    <col min="2818" max="2818" width="0.33203125" style="174" customWidth="1"/>
    <col min="2819" max="2822" width="0" style="174" hidden="1" customWidth="1"/>
    <col min="2823" max="2823" width="12.44140625" style="174" customWidth="1"/>
    <col min="2824" max="2824" width="10.33203125" style="174" customWidth="1"/>
    <col min="2825" max="2825" width="9" style="174" customWidth="1"/>
    <col min="2826" max="2826" width="0.109375" style="174" customWidth="1"/>
    <col min="2827" max="2827" width="9.88671875" style="174" customWidth="1"/>
    <col min="2828" max="2828" width="8.88671875" style="174" customWidth="1"/>
    <col min="2829" max="2840" width="0" style="174" hidden="1" customWidth="1"/>
    <col min="2841" max="2842" width="12.33203125" style="174" customWidth="1"/>
    <col min="2843" max="2843" width="3.6640625" style="174" customWidth="1"/>
    <col min="2844" max="2844" width="23.6640625" style="174" customWidth="1"/>
    <col min="2845" max="3042" width="9.109375" style="174"/>
    <col min="3043" max="3043" width="4.44140625" style="174" bestFit="1" customWidth="1"/>
    <col min="3044" max="3044" width="5.6640625" style="174" customWidth="1"/>
    <col min="3045" max="3045" width="6.88671875" style="174" bestFit="1" customWidth="1"/>
    <col min="3046" max="3046" width="9" style="174" bestFit="1" customWidth="1"/>
    <col min="3047" max="3047" width="9" style="174" customWidth="1"/>
    <col min="3048" max="3048" width="6.109375" style="174" customWidth="1"/>
    <col min="3049" max="3049" width="8" style="174" customWidth="1"/>
    <col min="3050" max="3050" width="6.88671875" style="174" customWidth="1"/>
    <col min="3051" max="3051" width="10.6640625" style="174" customWidth="1"/>
    <col min="3052" max="3052" width="13.5546875" style="174" customWidth="1"/>
    <col min="3053" max="3053" width="24.44140625" style="174" customWidth="1"/>
    <col min="3054" max="3054" width="12.5546875" style="174" customWidth="1"/>
    <col min="3055" max="3056" width="0" style="174" hidden="1" customWidth="1"/>
    <col min="3057" max="3057" width="3.6640625" style="174" customWidth="1"/>
    <col min="3058" max="3058" width="3.44140625" style="174" customWidth="1"/>
    <col min="3059" max="3059" width="0" style="174" hidden="1" customWidth="1"/>
    <col min="3060" max="3060" width="6.88671875" style="174" customWidth="1"/>
    <col min="3061" max="3061" width="8.88671875" style="174" customWidth="1"/>
    <col min="3062" max="3062" width="11.44140625" style="174" customWidth="1"/>
    <col min="3063" max="3064" width="0" style="174" hidden="1" customWidth="1"/>
    <col min="3065" max="3065" width="0.109375" style="174" customWidth="1"/>
    <col min="3066" max="3066" width="0" style="174" hidden="1" customWidth="1"/>
    <col min="3067" max="3067" width="0.109375" style="174" customWidth="1"/>
    <col min="3068" max="3071" width="0" style="174" hidden="1" customWidth="1"/>
    <col min="3072" max="3072" width="9.6640625" style="174" customWidth="1"/>
    <col min="3073" max="3073" width="0" style="174" hidden="1" customWidth="1"/>
    <col min="3074" max="3074" width="0.33203125" style="174" customWidth="1"/>
    <col min="3075" max="3078" width="0" style="174" hidden="1" customWidth="1"/>
    <col min="3079" max="3079" width="12.44140625" style="174" customWidth="1"/>
    <col min="3080" max="3080" width="10.33203125" style="174" customWidth="1"/>
    <col min="3081" max="3081" width="9" style="174" customWidth="1"/>
    <col min="3082" max="3082" width="0.109375" style="174" customWidth="1"/>
    <col min="3083" max="3083" width="9.88671875" style="174" customWidth="1"/>
    <col min="3084" max="3084" width="8.88671875" style="174" customWidth="1"/>
    <col min="3085" max="3096" width="0" style="174" hidden="1" customWidth="1"/>
    <col min="3097" max="3098" width="12.33203125" style="174" customWidth="1"/>
    <col min="3099" max="3099" width="3.6640625" style="174" customWidth="1"/>
    <col min="3100" max="3100" width="23.6640625" style="174" customWidth="1"/>
    <col min="3101" max="3298" width="9.109375" style="174"/>
    <col min="3299" max="3299" width="4.44140625" style="174" bestFit="1" customWidth="1"/>
    <col min="3300" max="3300" width="5.6640625" style="174" customWidth="1"/>
    <col min="3301" max="3301" width="6.88671875" style="174" bestFit="1" customWidth="1"/>
    <col min="3302" max="3302" width="9" style="174" bestFit="1" customWidth="1"/>
    <col min="3303" max="3303" width="9" style="174" customWidth="1"/>
    <col min="3304" max="3304" width="6.109375" style="174" customWidth="1"/>
    <col min="3305" max="3305" width="8" style="174" customWidth="1"/>
    <col min="3306" max="3306" width="6.88671875" style="174" customWidth="1"/>
    <col min="3307" max="3307" width="10.6640625" style="174" customWidth="1"/>
    <col min="3308" max="3308" width="13.5546875" style="174" customWidth="1"/>
    <col min="3309" max="3309" width="24.44140625" style="174" customWidth="1"/>
    <col min="3310" max="3310" width="12.5546875" style="174" customWidth="1"/>
    <col min="3311" max="3312" width="0" style="174" hidden="1" customWidth="1"/>
    <col min="3313" max="3313" width="3.6640625" style="174" customWidth="1"/>
    <col min="3314" max="3314" width="3.44140625" style="174" customWidth="1"/>
    <col min="3315" max="3315" width="0" style="174" hidden="1" customWidth="1"/>
    <col min="3316" max="3316" width="6.88671875" style="174" customWidth="1"/>
    <col min="3317" max="3317" width="8.88671875" style="174" customWidth="1"/>
    <col min="3318" max="3318" width="11.44140625" style="174" customWidth="1"/>
    <col min="3319" max="3320" width="0" style="174" hidden="1" customWidth="1"/>
    <col min="3321" max="3321" width="0.109375" style="174" customWidth="1"/>
    <col min="3322" max="3322" width="0" style="174" hidden="1" customWidth="1"/>
    <col min="3323" max="3323" width="0.109375" style="174" customWidth="1"/>
    <col min="3324" max="3327" width="0" style="174" hidden="1" customWidth="1"/>
    <col min="3328" max="3328" width="9.6640625" style="174" customWidth="1"/>
    <col min="3329" max="3329" width="0" style="174" hidden="1" customWidth="1"/>
    <col min="3330" max="3330" width="0.33203125" style="174" customWidth="1"/>
    <col min="3331" max="3334" width="0" style="174" hidden="1" customWidth="1"/>
    <col min="3335" max="3335" width="12.44140625" style="174" customWidth="1"/>
    <col min="3336" max="3336" width="10.33203125" style="174" customWidth="1"/>
    <col min="3337" max="3337" width="9" style="174" customWidth="1"/>
    <col min="3338" max="3338" width="0.109375" style="174" customWidth="1"/>
    <col min="3339" max="3339" width="9.88671875" style="174" customWidth="1"/>
    <col min="3340" max="3340" width="8.88671875" style="174" customWidth="1"/>
    <col min="3341" max="3352" width="0" style="174" hidden="1" customWidth="1"/>
    <col min="3353" max="3354" width="12.33203125" style="174" customWidth="1"/>
    <col min="3355" max="3355" width="3.6640625" style="174" customWidth="1"/>
    <col min="3356" max="3356" width="23.6640625" style="174" customWidth="1"/>
    <col min="3357" max="3554" width="9.109375" style="174"/>
    <col min="3555" max="3555" width="4.44140625" style="174" bestFit="1" customWidth="1"/>
    <col min="3556" max="3556" width="5.6640625" style="174" customWidth="1"/>
    <col min="3557" max="3557" width="6.88671875" style="174" bestFit="1" customWidth="1"/>
    <col min="3558" max="3558" width="9" style="174" bestFit="1" customWidth="1"/>
    <col min="3559" max="3559" width="9" style="174" customWidth="1"/>
    <col min="3560" max="3560" width="6.109375" style="174" customWidth="1"/>
    <col min="3561" max="3561" width="8" style="174" customWidth="1"/>
    <col min="3562" max="3562" width="6.88671875" style="174" customWidth="1"/>
    <col min="3563" max="3563" width="10.6640625" style="174" customWidth="1"/>
    <col min="3564" max="3564" width="13.5546875" style="174" customWidth="1"/>
    <col min="3565" max="3565" width="24.44140625" style="174" customWidth="1"/>
    <col min="3566" max="3566" width="12.5546875" style="174" customWidth="1"/>
    <col min="3567" max="3568" width="0" style="174" hidden="1" customWidth="1"/>
    <col min="3569" max="3569" width="3.6640625" style="174" customWidth="1"/>
    <col min="3570" max="3570" width="3.44140625" style="174" customWidth="1"/>
    <col min="3571" max="3571" width="0" style="174" hidden="1" customWidth="1"/>
    <col min="3572" max="3572" width="6.88671875" style="174" customWidth="1"/>
    <col min="3573" max="3573" width="8.88671875" style="174" customWidth="1"/>
    <col min="3574" max="3574" width="11.44140625" style="174" customWidth="1"/>
    <col min="3575" max="3576" width="0" style="174" hidden="1" customWidth="1"/>
    <col min="3577" max="3577" width="0.109375" style="174" customWidth="1"/>
    <col min="3578" max="3578" width="0" style="174" hidden="1" customWidth="1"/>
    <col min="3579" max="3579" width="0.109375" style="174" customWidth="1"/>
    <col min="3580" max="3583" width="0" style="174" hidden="1" customWidth="1"/>
    <col min="3584" max="3584" width="9.6640625" style="174" customWidth="1"/>
    <col min="3585" max="3585" width="0" style="174" hidden="1" customWidth="1"/>
    <col min="3586" max="3586" width="0.33203125" style="174" customWidth="1"/>
    <col min="3587" max="3590" width="0" style="174" hidden="1" customWidth="1"/>
    <col min="3591" max="3591" width="12.44140625" style="174" customWidth="1"/>
    <col min="3592" max="3592" width="10.33203125" style="174" customWidth="1"/>
    <col min="3593" max="3593" width="9" style="174" customWidth="1"/>
    <col min="3594" max="3594" width="0.109375" style="174" customWidth="1"/>
    <col min="3595" max="3595" width="9.88671875" style="174" customWidth="1"/>
    <col min="3596" max="3596" width="8.88671875" style="174" customWidth="1"/>
    <col min="3597" max="3608" width="0" style="174" hidden="1" customWidth="1"/>
    <col min="3609" max="3610" width="12.33203125" style="174" customWidth="1"/>
    <col min="3611" max="3611" width="3.6640625" style="174" customWidth="1"/>
    <col min="3612" max="3612" width="23.6640625" style="174" customWidth="1"/>
    <col min="3613" max="3810" width="9.109375" style="174"/>
    <col min="3811" max="3811" width="4.44140625" style="174" bestFit="1" customWidth="1"/>
    <col min="3812" max="3812" width="5.6640625" style="174" customWidth="1"/>
    <col min="3813" max="3813" width="6.88671875" style="174" bestFit="1" customWidth="1"/>
    <col min="3814" max="3814" width="9" style="174" bestFit="1" customWidth="1"/>
    <col min="3815" max="3815" width="9" style="174" customWidth="1"/>
    <col min="3816" max="3816" width="6.109375" style="174" customWidth="1"/>
    <col min="3817" max="3817" width="8" style="174" customWidth="1"/>
    <col min="3818" max="3818" width="6.88671875" style="174" customWidth="1"/>
    <col min="3819" max="3819" width="10.6640625" style="174" customWidth="1"/>
    <col min="3820" max="3820" width="13.5546875" style="174" customWidth="1"/>
    <col min="3821" max="3821" width="24.44140625" style="174" customWidth="1"/>
    <col min="3822" max="3822" width="12.5546875" style="174" customWidth="1"/>
    <col min="3823" max="3824" width="0" style="174" hidden="1" customWidth="1"/>
    <col min="3825" max="3825" width="3.6640625" style="174" customWidth="1"/>
    <col min="3826" max="3826" width="3.44140625" style="174" customWidth="1"/>
    <col min="3827" max="3827" width="0" style="174" hidden="1" customWidth="1"/>
    <col min="3828" max="3828" width="6.88671875" style="174" customWidth="1"/>
    <col min="3829" max="3829" width="8.88671875" style="174" customWidth="1"/>
    <col min="3830" max="3830" width="11.44140625" style="174" customWidth="1"/>
    <col min="3831" max="3832" width="0" style="174" hidden="1" customWidth="1"/>
    <col min="3833" max="3833" width="0.109375" style="174" customWidth="1"/>
    <col min="3834" max="3834" width="0" style="174" hidden="1" customWidth="1"/>
    <col min="3835" max="3835" width="0.109375" style="174" customWidth="1"/>
    <col min="3836" max="3839" width="0" style="174" hidden="1" customWidth="1"/>
    <col min="3840" max="3840" width="9.6640625" style="174" customWidth="1"/>
    <col min="3841" max="3841" width="0" style="174" hidden="1" customWidth="1"/>
    <col min="3842" max="3842" width="0.33203125" style="174" customWidth="1"/>
    <col min="3843" max="3846" width="0" style="174" hidden="1" customWidth="1"/>
    <col min="3847" max="3847" width="12.44140625" style="174" customWidth="1"/>
    <col min="3848" max="3848" width="10.33203125" style="174" customWidth="1"/>
    <col min="3849" max="3849" width="9" style="174" customWidth="1"/>
    <col min="3850" max="3850" width="0.109375" style="174" customWidth="1"/>
    <col min="3851" max="3851" width="9.88671875" style="174" customWidth="1"/>
    <col min="3852" max="3852" width="8.88671875" style="174" customWidth="1"/>
    <col min="3853" max="3864" width="0" style="174" hidden="1" customWidth="1"/>
    <col min="3865" max="3866" width="12.33203125" style="174" customWidth="1"/>
    <col min="3867" max="3867" width="3.6640625" style="174" customWidth="1"/>
    <col min="3868" max="3868" width="23.6640625" style="174" customWidth="1"/>
    <col min="3869" max="4066" width="9.109375" style="174"/>
    <col min="4067" max="4067" width="4.44140625" style="174" bestFit="1" customWidth="1"/>
    <col min="4068" max="4068" width="5.6640625" style="174" customWidth="1"/>
    <col min="4069" max="4069" width="6.88671875" style="174" bestFit="1" customWidth="1"/>
    <col min="4070" max="4070" width="9" style="174" bestFit="1" customWidth="1"/>
    <col min="4071" max="4071" width="9" style="174" customWidth="1"/>
    <col min="4072" max="4072" width="6.109375" style="174" customWidth="1"/>
    <col min="4073" max="4073" width="8" style="174" customWidth="1"/>
    <col min="4074" max="4074" width="6.88671875" style="174" customWidth="1"/>
    <col min="4075" max="4075" width="10.6640625" style="174" customWidth="1"/>
    <col min="4076" max="4076" width="13.5546875" style="174" customWidth="1"/>
    <col min="4077" max="4077" width="24.44140625" style="174" customWidth="1"/>
    <col min="4078" max="4078" width="12.5546875" style="174" customWidth="1"/>
    <col min="4079" max="4080" width="0" style="174" hidden="1" customWidth="1"/>
    <col min="4081" max="4081" width="3.6640625" style="174" customWidth="1"/>
    <col min="4082" max="4082" width="3.44140625" style="174" customWidth="1"/>
    <col min="4083" max="4083" width="0" style="174" hidden="1" customWidth="1"/>
    <col min="4084" max="4084" width="6.88671875" style="174" customWidth="1"/>
    <col min="4085" max="4085" width="8.88671875" style="174" customWidth="1"/>
    <col min="4086" max="4086" width="11.44140625" style="174" customWidth="1"/>
    <col min="4087" max="4088" width="0" style="174" hidden="1" customWidth="1"/>
    <col min="4089" max="4089" width="0.109375" style="174" customWidth="1"/>
    <col min="4090" max="4090" width="0" style="174" hidden="1" customWidth="1"/>
    <col min="4091" max="4091" width="0.109375" style="174" customWidth="1"/>
    <col min="4092" max="4095" width="0" style="174" hidden="1" customWidth="1"/>
    <col min="4096" max="4096" width="9.6640625" style="174" customWidth="1"/>
    <col min="4097" max="4097" width="0" style="174" hidden="1" customWidth="1"/>
    <col min="4098" max="4098" width="0.33203125" style="174" customWidth="1"/>
    <col min="4099" max="4102" width="0" style="174" hidden="1" customWidth="1"/>
    <col min="4103" max="4103" width="12.44140625" style="174" customWidth="1"/>
    <col min="4104" max="4104" width="10.33203125" style="174" customWidth="1"/>
    <col min="4105" max="4105" width="9" style="174" customWidth="1"/>
    <col min="4106" max="4106" width="0.109375" style="174" customWidth="1"/>
    <col min="4107" max="4107" width="9.88671875" style="174" customWidth="1"/>
    <col min="4108" max="4108" width="8.88671875" style="174" customWidth="1"/>
    <col min="4109" max="4120" width="0" style="174" hidden="1" customWidth="1"/>
    <col min="4121" max="4122" width="12.33203125" style="174" customWidth="1"/>
    <col min="4123" max="4123" width="3.6640625" style="174" customWidth="1"/>
    <col min="4124" max="4124" width="23.6640625" style="174" customWidth="1"/>
    <col min="4125" max="4322" width="9.109375" style="174"/>
    <col min="4323" max="4323" width="4.44140625" style="174" bestFit="1" customWidth="1"/>
    <col min="4324" max="4324" width="5.6640625" style="174" customWidth="1"/>
    <col min="4325" max="4325" width="6.88671875" style="174" bestFit="1" customWidth="1"/>
    <col min="4326" max="4326" width="9" style="174" bestFit="1" customWidth="1"/>
    <col min="4327" max="4327" width="9" style="174" customWidth="1"/>
    <col min="4328" max="4328" width="6.109375" style="174" customWidth="1"/>
    <col min="4329" max="4329" width="8" style="174" customWidth="1"/>
    <col min="4330" max="4330" width="6.88671875" style="174" customWidth="1"/>
    <col min="4331" max="4331" width="10.6640625" style="174" customWidth="1"/>
    <col min="4332" max="4332" width="13.5546875" style="174" customWidth="1"/>
    <col min="4333" max="4333" width="24.44140625" style="174" customWidth="1"/>
    <col min="4334" max="4334" width="12.5546875" style="174" customWidth="1"/>
    <col min="4335" max="4336" width="0" style="174" hidden="1" customWidth="1"/>
    <col min="4337" max="4337" width="3.6640625" style="174" customWidth="1"/>
    <col min="4338" max="4338" width="3.44140625" style="174" customWidth="1"/>
    <col min="4339" max="4339" width="0" style="174" hidden="1" customWidth="1"/>
    <col min="4340" max="4340" width="6.88671875" style="174" customWidth="1"/>
    <col min="4341" max="4341" width="8.88671875" style="174" customWidth="1"/>
    <col min="4342" max="4342" width="11.44140625" style="174" customWidth="1"/>
    <col min="4343" max="4344" width="0" style="174" hidden="1" customWidth="1"/>
    <col min="4345" max="4345" width="0.109375" style="174" customWidth="1"/>
    <col min="4346" max="4346" width="0" style="174" hidden="1" customWidth="1"/>
    <col min="4347" max="4347" width="0.109375" style="174" customWidth="1"/>
    <col min="4348" max="4351" width="0" style="174" hidden="1" customWidth="1"/>
    <col min="4352" max="4352" width="9.6640625" style="174" customWidth="1"/>
    <col min="4353" max="4353" width="0" style="174" hidden="1" customWidth="1"/>
    <col min="4354" max="4354" width="0.33203125" style="174" customWidth="1"/>
    <col min="4355" max="4358" width="0" style="174" hidden="1" customWidth="1"/>
    <col min="4359" max="4359" width="12.44140625" style="174" customWidth="1"/>
    <col min="4360" max="4360" width="10.33203125" style="174" customWidth="1"/>
    <col min="4361" max="4361" width="9" style="174" customWidth="1"/>
    <col min="4362" max="4362" width="0.109375" style="174" customWidth="1"/>
    <col min="4363" max="4363" width="9.88671875" style="174" customWidth="1"/>
    <col min="4364" max="4364" width="8.88671875" style="174" customWidth="1"/>
    <col min="4365" max="4376" width="0" style="174" hidden="1" customWidth="1"/>
    <col min="4377" max="4378" width="12.33203125" style="174" customWidth="1"/>
    <col min="4379" max="4379" width="3.6640625" style="174" customWidth="1"/>
    <col min="4380" max="4380" width="23.6640625" style="174" customWidth="1"/>
    <col min="4381" max="4578" width="9.109375" style="174"/>
    <col min="4579" max="4579" width="4.44140625" style="174" bestFit="1" customWidth="1"/>
    <col min="4580" max="4580" width="5.6640625" style="174" customWidth="1"/>
    <col min="4581" max="4581" width="6.88671875" style="174" bestFit="1" customWidth="1"/>
    <col min="4582" max="4582" width="9" style="174" bestFit="1" customWidth="1"/>
    <col min="4583" max="4583" width="9" style="174" customWidth="1"/>
    <col min="4584" max="4584" width="6.109375" style="174" customWidth="1"/>
    <col min="4585" max="4585" width="8" style="174" customWidth="1"/>
    <col min="4586" max="4586" width="6.88671875" style="174" customWidth="1"/>
    <col min="4587" max="4587" width="10.6640625" style="174" customWidth="1"/>
    <col min="4588" max="4588" width="13.5546875" style="174" customWidth="1"/>
    <col min="4589" max="4589" width="24.44140625" style="174" customWidth="1"/>
    <col min="4590" max="4590" width="12.5546875" style="174" customWidth="1"/>
    <col min="4591" max="4592" width="0" style="174" hidden="1" customWidth="1"/>
    <col min="4593" max="4593" width="3.6640625" style="174" customWidth="1"/>
    <col min="4594" max="4594" width="3.44140625" style="174" customWidth="1"/>
    <col min="4595" max="4595" width="0" style="174" hidden="1" customWidth="1"/>
    <col min="4596" max="4596" width="6.88671875" style="174" customWidth="1"/>
    <col min="4597" max="4597" width="8.88671875" style="174" customWidth="1"/>
    <col min="4598" max="4598" width="11.44140625" style="174" customWidth="1"/>
    <col min="4599" max="4600" width="0" style="174" hidden="1" customWidth="1"/>
    <col min="4601" max="4601" width="0.109375" style="174" customWidth="1"/>
    <col min="4602" max="4602" width="0" style="174" hidden="1" customWidth="1"/>
    <col min="4603" max="4603" width="0.109375" style="174" customWidth="1"/>
    <col min="4604" max="4607" width="0" style="174" hidden="1" customWidth="1"/>
    <col min="4608" max="4608" width="9.6640625" style="174" customWidth="1"/>
    <col min="4609" max="4609" width="0" style="174" hidden="1" customWidth="1"/>
    <col min="4610" max="4610" width="0.33203125" style="174" customWidth="1"/>
    <col min="4611" max="4614" width="0" style="174" hidden="1" customWidth="1"/>
    <col min="4615" max="4615" width="12.44140625" style="174" customWidth="1"/>
    <col min="4616" max="4616" width="10.33203125" style="174" customWidth="1"/>
    <col min="4617" max="4617" width="9" style="174" customWidth="1"/>
    <col min="4618" max="4618" width="0.109375" style="174" customWidth="1"/>
    <col min="4619" max="4619" width="9.88671875" style="174" customWidth="1"/>
    <col min="4620" max="4620" width="8.88671875" style="174" customWidth="1"/>
    <col min="4621" max="4632" width="0" style="174" hidden="1" customWidth="1"/>
    <col min="4633" max="4634" width="12.33203125" style="174" customWidth="1"/>
    <col min="4635" max="4635" width="3.6640625" style="174" customWidth="1"/>
    <col min="4636" max="4636" width="23.6640625" style="174" customWidth="1"/>
    <col min="4637" max="4834" width="9.109375" style="174"/>
    <col min="4835" max="4835" width="4.44140625" style="174" bestFit="1" customWidth="1"/>
    <col min="4836" max="4836" width="5.6640625" style="174" customWidth="1"/>
    <col min="4837" max="4837" width="6.88671875" style="174" bestFit="1" customWidth="1"/>
    <col min="4838" max="4838" width="9" style="174" bestFit="1" customWidth="1"/>
    <col min="4839" max="4839" width="9" style="174" customWidth="1"/>
    <col min="4840" max="4840" width="6.109375" style="174" customWidth="1"/>
    <col min="4841" max="4841" width="8" style="174" customWidth="1"/>
    <col min="4842" max="4842" width="6.88671875" style="174" customWidth="1"/>
    <col min="4843" max="4843" width="10.6640625" style="174" customWidth="1"/>
    <col min="4844" max="4844" width="13.5546875" style="174" customWidth="1"/>
    <col min="4845" max="4845" width="24.44140625" style="174" customWidth="1"/>
    <col min="4846" max="4846" width="12.5546875" style="174" customWidth="1"/>
    <col min="4847" max="4848" width="0" style="174" hidden="1" customWidth="1"/>
    <col min="4849" max="4849" width="3.6640625" style="174" customWidth="1"/>
    <col min="4850" max="4850" width="3.44140625" style="174" customWidth="1"/>
    <col min="4851" max="4851" width="0" style="174" hidden="1" customWidth="1"/>
    <col min="4852" max="4852" width="6.88671875" style="174" customWidth="1"/>
    <col min="4853" max="4853" width="8.88671875" style="174" customWidth="1"/>
    <col min="4854" max="4854" width="11.44140625" style="174" customWidth="1"/>
    <col min="4855" max="4856" width="0" style="174" hidden="1" customWidth="1"/>
    <col min="4857" max="4857" width="0.109375" style="174" customWidth="1"/>
    <col min="4858" max="4858" width="0" style="174" hidden="1" customWidth="1"/>
    <col min="4859" max="4859" width="0.109375" style="174" customWidth="1"/>
    <col min="4860" max="4863" width="0" style="174" hidden="1" customWidth="1"/>
    <col min="4864" max="4864" width="9.6640625" style="174" customWidth="1"/>
    <col min="4865" max="4865" width="0" style="174" hidden="1" customWidth="1"/>
    <col min="4866" max="4866" width="0.33203125" style="174" customWidth="1"/>
    <col min="4867" max="4870" width="0" style="174" hidden="1" customWidth="1"/>
    <col min="4871" max="4871" width="12.44140625" style="174" customWidth="1"/>
    <col min="4872" max="4872" width="10.33203125" style="174" customWidth="1"/>
    <col min="4873" max="4873" width="9" style="174" customWidth="1"/>
    <col min="4874" max="4874" width="0.109375" style="174" customWidth="1"/>
    <col min="4875" max="4875" width="9.88671875" style="174" customWidth="1"/>
    <col min="4876" max="4876" width="8.88671875" style="174" customWidth="1"/>
    <col min="4877" max="4888" width="0" style="174" hidden="1" customWidth="1"/>
    <col min="4889" max="4890" width="12.33203125" style="174" customWidth="1"/>
    <col min="4891" max="4891" width="3.6640625" style="174" customWidth="1"/>
    <col min="4892" max="4892" width="23.6640625" style="174" customWidth="1"/>
    <col min="4893" max="5090" width="9.109375" style="174"/>
    <col min="5091" max="5091" width="4.44140625" style="174" bestFit="1" customWidth="1"/>
    <col min="5092" max="5092" width="5.6640625" style="174" customWidth="1"/>
    <col min="5093" max="5093" width="6.88671875" style="174" bestFit="1" customWidth="1"/>
    <col min="5094" max="5094" width="9" style="174" bestFit="1" customWidth="1"/>
    <col min="5095" max="5095" width="9" style="174" customWidth="1"/>
    <col min="5096" max="5096" width="6.109375" style="174" customWidth="1"/>
    <col min="5097" max="5097" width="8" style="174" customWidth="1"/>
    <col min="5098" max="5098" width="6.88671875" style="174" customWidth="1"/>
    <col min="5099" max="5099" width="10.6640625" style="174" customWidth="1"/>
    <col min="5100" max="5100" width="13.5546875" style="174" customWidth="1"/>
    <col min="5101" max="5101" width="24.44140625" style="174" customWidth="1"/>
    <col min="5102" max="5102" width="12.5546875" style="174" customWidth="1"/>
    <col min="5103" max="5104" width="0" style="174" hidden="1" customWidth="1"/>
    <col min="5105" max="5105" width="3.6640625" style="174" customWidth="1"/>
    <col min="5106" max="5106" width="3.44140625" style="174" customWidth="1"/>
    <col min="5107" max="5107" width="0" style="174" hidden="1" customWidth="1"/>
    <col min="5108" max="5108" width="6.88671875" style="174" customWidth="1"/>
    <col min="5109" max="5109" width="8.88671875" style="174" customWidth="1"/>
    <col min="5110" max="5110" width="11.44140625" style="174" customWidth="1"/>
    <col min="5111" max="5112" width="0" style="174" hidden="1" customWidth="1"/>
    <col min="5113" max="5113" width="0.109375" style="174" customWidth="1"/>
    <col min="5114" max="5114" width="0" style="174" hidden="1" customWidth="1"/>
    <col min="5115" max="5115" width="0.109375" style="174" customWidth="1"/>
    <col min="5116" max="5119" width="0" style="174" hidden="1" customWidth="1"/>
    <col min="5120" max="5120" width="9.6640625" style="174" customWidth="1"/>
    <col min="5121" max="5121" width="0" style="174" hidden="1" customWidth="1"/>
    <col min="5122" max="5122" width="0.33203125" style="174" customWidth="1"/>
    <col min="5123" max="5126" width="0" style="174" hidden="1" customWidth="1"/>
    <col min="5127" max="5127" width="12.44140625" style="174" customWidth="1"/>
    <col min="5128" max="5128" width="10.33203125" style="174" customWidth="1"/>
    <col min="5129" max="5129" width="9" style="174" customWidth="1"/>
    <col min="5130" max="5130" width="0.109375" style="174" customWidth="1"/>
    <col min="5131" max="5131" width="9.88671875" style="174" customWidth="1"/>
    <col min="5132" max="5132" width="8.88671875" style="174" customWidth="1"/>
    <col min="5133" max="5144" width="0" style="174" hidden="1" customWidth="1"/>
    <col min="5145" max="5146" width="12.33203125" style="174" customWidth="1"/>
    <col min="5147" max="5147" width="3.6640625" style="174" customWidth="1"/>
    <col min="5148" max="5148" width="23.6640625" style="174" customWidth="1"/>
    <col min="5149" max="5346" width="9.109375" style="174"/>
    <col min="5347" max="5347" width="4.44140625" style="174" bestFit="1" customWidth="1"/>
    <col min="5348" max="5348" width="5.6640625" style="174" customWidth="1"/>
    <col min="5349" max="5349" width="6.88671875" style="174" bestFit="1" customWidth="1"/>
    <col min="5350" max="5350" width="9" style="174" bestFit="1" customWidth="1"/>
    <col min="5351" max="5351" width="9" style="174" customWidth="1"/>
    <col min="5352" max="5352" width="6.109375" style="174" customWidth="1"/>
    <col min="5353" max="5353" width="8" style="174" customWidth="1"/>
    <col min="5354" max="5354" width="6.88671875" style="174" customWidth="1"/>
    <col min="5355" max="5355" width="10.6640625" style="174" customWidth="1"/>
    <col min="5356" max="5356" width="13.5546875" style="174" customWidth="1"/>
    <col min="5357" max="5357" width="24.44140625" style="174" customWidth="1"/>
    <col min="5358" max="5358" width="12.5546875" style="174" customWidth="1"/>
    <col min="5359" max="5360" width="0" style="174" hidden="1" customWidth="1"/>
    <col min="5361" max="5361" width="3.6640625" style="174" customWidth="1"/>
    <col min="5362" max="5362" width="3.44140625" style="174" customWidth="1"/>
    <col min="5363" max="5363" width="0" style="174" hidden="1" customWidth="1"/>
    <col min="5364" max="5364" width="6.88671875" style="174" customWidth="1"/>
    <col min="5365" max="5365" width="8.88671875" style="174" customWidth="1"/>
    <col min="5366" max="5366" width="11.44140625" style="174" customWidth="1"/>
    <col min="5367" max="5368" width="0" style="174" hidden="1" customWidth="1"/>
    <col min="5369" max="5369" width="0.109375" style="174" customWidth="1"/>
    <col min="5370" max="5370" width="0" style="174" hidden="1" customWidth="1"/>
    <col min="5371" max="5371" width="0.109375" style="174" customWidth="1"/>
    <col min="5372" max="5375" width="0" style="174" hidden="1" customWidth="1"/>
    <col min="5376" max="5376" width="9.6640625" style="174" customWidth="1"/>
    <col min="5377" max="5377" width="0" style="174" hidden="1" customWidth="1"/>
    <col min="5378" max="5378" width="0.33203125" style="174" customWidth="1"/>
    <col min="5379" max="5382" width="0" style="174" hidden="1" customWidth="1"/>
    <col min="5383" max="5383" width="12.44140625" style="174" customWidth="1"/>
    <col min="5384" max="5384" width="10.33203125" style="174" customWidth="1"/>
    <col min="5385" max="5385" width="9" style="174" customWidth="1"/>
    <col min="5386" max="5386" width="0.109375" style="174" customWidth="1"/>
    <col min="5387" max="5387" width="9.88671875" style="174" customWidth="1"/>
    <col min="5388" max="5388" width="8.88671875" style="174" customWidth="1"/>
    <col min="5389" max="5400" width="0" style="174" hidden="1" customWidth="1"/>
    <col min="5401" max="5402" width="12.33203125" style="174" customWidth="1"/>
    <col min="5403" max="5403" width="3.6640625" style="174" customWidth="1"/>
    <col min="5404" max="5404" width="23.6640625" style="174" customWidth="1"/>
    <col min="5405" max="5602" width="9.109375" style="174"/>
    <col min="5603" max="5603" width="4.44140625" style="174" bestFit="1" customWidth="1"/>
    <col min="5604" max="5604" width="5.6640625" style="174" customWidth="1"/>
    <col min="5605" max="5605" width="6.88671875" style="174" bestFit="1" customWidth="1"/>
    <col min="5606" max="5606" width="9" style="174" bestFit="1" customWidth="1"/>
    <col min="5607" max="5607" width="9" style="174" customWidth="1"/>
    <col min="5608" max="5608" width="6.109375" style="174" customWidth="1"/>
    <col min="5609" max="5609" width="8" style="174" customWidth="1"/>
    <col min="5610" max="5610" width="6.88671875" style="174" customWidth="1"/>
    <col min="5611" max="5611" width="10.6640625" style="174" customWidth="1"/>
    <col min="5612" max="5612" width="13.5546875" style="174" customWidth="1"/>
    <col min="5613" max="5613" width="24.44140625" style="174" customWidth="1"/>
    <col min="5614" max="5614" width="12.5546875" style="174" customWidth="1"/>
    <col min="5615" max="5616" width="0" style="174" hidden="1" customWidth="1"/>
    <col min="5617" max="5617" width="3.6640625" style="174" customWidth="1"/>
    <col min="5618" max="5618" width="3.44140625" style="174" customWidth="1"/>
    <col min="5619" max="5619" width="0" style="174" hidden="1" customWidth="1"/>
    <col min="5620" max="5620" width="6.88671875" style="174" customWidth="1"/>
    <col min="5621" max="5621" width="8.88671875" style="174" customWidth="1"/>
    <col min="5622" max="5622" width="11.44140625" style="174" customWidth="1"/>
    <col min="5623" max="5624" width="0" style="174" hidden="1" customWidth="1"/>
    <col min="5625" max="5625" width="0.109375" style="174" customWidth="1"/>
    <col min="5626" max="5626" width="0" style="174" hidden="1" customWidth="1"/>
    <col min="5627" max="5627" width="0.109375" style="174" customWidth="1"/>
    <col min="5628" max="5631" width="0" style="174" hidden="1" customWidth="1"/>
    <col min="5632" max="5632" width="9.6640625" style="174" customWidth="1"/>
    <col min="5633" max="5633" width="0" style="174" hidden="1" customWidth="1"/>
    <col min="5634" max="5634" width="0.33203125" style="174" customWidth="1"/>
    <col min="5635" max="5638" width="0" style="174" hidden="1" customWidth="1"/>
    <col min="5639" max="5639" width="12.44140625" style="174" customWidth="1"/>
    <col min="5640" max="5640" width="10.33203125" style="174" customWidth="1"/>
    <col min="5641" max="5641" width="9" style="174" customWidth="1"/>
    <col min="5642" max="5642" width="0.109375" style="174" customWidth="1"/>
    <col min="5643" max="5643" width="9.88671875" style="174" customWidth="1"/>
    <col min="5644" max="5644" width="8.88671875" style="174" customWidth="1"/>
    <col min="5645" max="5656" width="0" style="174" hidden="1" customWidth="1"/>
    <col min="5657" max="5658" width="12.33203125" style="174" customWidth="1"/>
    <col min="5659" max="5659" width="3.6640625" style="174" customWidth="1"/>
    <col min="5660" max="5660" width="23.6640625" style="174" customWidth="1"/>
    <col min="5661" max="5858" width="9.109375" style="174"/>
    <col min="5859" max="5859" width="4.44140625" style="174" bestFit="1" customWidth="1"/>
    <col min="5860" max="5860" width="5.6640625" style="174" customWidth="1"/>
    <col min="5861" max="5861" width="6.88671875" style="174" bestFit="1" customWidth="1"/>
    <col min="5862" max="5862" width="9" style="174" bestFit="1" customWidth="1"/>
    <col min="5863" max="5863" width="9" style="174" customWidth="1"/>
    <col min="5864" max="5864" width="6.109375" style="174" customWidth="1"/>
    <col min="5865" max="5865" width="8" style="174" customWidth="1"/>
    <col min="5866" max="5866" width="6.88671875" style="174" customWidth="1"/>
    <col min="5867" max="5867" width="10.6640625" style="174" customWidth="1"/>
    <col min="5868" max="5868" width="13.5546875" style="174" customWidth="1"/>
    <col min="5869" max="5869" width="24.44140625" style="174" customWidth="1"/>
    <col min="5870" max="5870" width="12.5546875" style="174" customWidth="1"/>
    <col min="5871" max="5872" width="0" style="174" hidden="1" customWidth="1"/>
    <col min="5873" max="5873" width="3.6640625" style="174" customWidth="1"/>
    <col min="5874" max="5874" width="3.44140625" style="174" customWidth="1"/>
    <col min="5875" max="5875" width="0" style="174" hidden="1" customWidth="1"/>
    <col min="5876" max="5876" width="6.88671875" style="174" customWidth="1"/>
    <col min="5877" max="5877" width="8.88671875" style="174" customWidth="1"/>
    <col min="5878" max="5878" width="11.44140625" style="174" customWidth="1"/>
    <col min="5879" max="5880" width="0" style="174" hidden="1" customWidth="1"/>
    <col min="5881" max="5881" width="0.109375" style="174" customWidth="1"/>
    <col min="5882" max="5882" width="0" style="174" hidden="1" customWidth="1"/>
    <col min="5883" max="5883" width="0.109375" style="174" customWidth="1"/>
    <col min="5884" max="5887" width="0" style="174" hidden="1" customWidth="1"/>
    <col min="5888" max="5888" width="9.6640625" style="174" customWidth="1"/>
    <col min="5889" max="5889" width="0" style="174" hidden="1" customWidth="1"/>
    <col min="5890" max="5890" width="0.33203125" style="174" customWidth="1"/>
    <col min="5891" max="5894" width="0" style="174" hidden="1" customWidth="1"/>
    <col min="5895" max="5895" width="12.44140625" style="174" customWidth="1"/>
    <col min="5896" max="5896" width="10.33203125" style="174" customWidth="1"/>
    <col min="5897" max="5897" width="9" style="174" customWidth="1"/>
    <col min="5898" max="5898" width="0.109375" style="174" customWidth="1"/>
    <col min="5899" max="5899" width="9.88671875" style="174" customWidth="1"/>
    <col min="5900" max="5900" width="8.88671875" style="174" customWidth="1"/>
    <col min="5901" max="5912" width="0" style="174" hidden="1" customWidth="1"/>
    <col min="5913" max="5914" width="12.33203125" style="174" customWidth="1"/>
    <col min="5915" max="5915" width="3.6640625" style="174" customWidth="1"/>
    <col min="5916" max="5916" width="23.6640625" style="174" customWidth="1"/>
    <col min="5917" max="6114" width="9.109375" style="174"/>
    <col min="6115" max="6115" width="4.44140625" style="174" bestFit="1" customWidth="1"/>
    <col min="6116" max="6116" width="5.6640625" style="174" customWidth="1"/>
    <col min="6117" max="6117" width="6.88671875" style="174" bestFit="1" customWidth="1"/>
    <col min="6118" max="6118" width="9" style="174" bestFit="1" customWidth="1"/>
    <col min="6119" max="6119" width="9" style="174" customWidth="1"/>
    <col min="6120" max="6120" width="6.109375" style="174" customWidth="1"/>
    <col min="6121" max="6121" width="8" style="174" customWidth="1"/>
    <col min="6122" max="6122" width="6.88671875" style="174" customWidth="1"/>
    <col min="6123" max="6123" width="10.6640625" style="174" customWidth="1"/>
    <col min="6124" max="6124" width="13.5546875" style="174" customWidth="1"/>
    <col min="6125" max="6125" width="24.44140625" style="174" customWidth="1"/>
    <col min="6126" max="6126" width="12.5546875" style="174" customWidth="1"/>
    <col min="6127" max="6128" width="0" style="174" hidden="1" customWidth="1"/>
    <col min="6129" max="6129" width="3.6640625" style="174" customWidth="1"/>
    <col min="6130" max="6130" width="3.44140625" style="174" customWidth="1"/>
    <col min="6131" max="6131" width="0" style="174" hidden="1" customWidth="1"/>
    <col min="6132" max="6132" width="6.88671875" style="174" customWidth="1"/>
    <col min="6133" max="6133" width="8.88671875" style="174" customWidth="1"/>
    <col min="6134" max="6134" width="11.44140625" style="174" customWidth="1"/>
    <col min="6135" max="6136" width="0" style="174" hidden="1" customWidth="1"/>
    <col min="6137" max="6137" width="0.109375" style="174" customWidth="1"/>
    <col min="6138" max="6138" width="0" style="174" hidden="1" customWidth="1"/>
    <col min="6139" max="6139" width="0.109375" style="174" customWidth="1"/>
    <col min="6140" max="6143" width="0" style="174" hidden="1" customWidth="1"/>
    <col min="6144" max="6144" width="9.6640625" style="174" customWidth="1"/>
    <col min="6145" max="6145" width="0" style="174" hidden="1" customWidth="1"/>
    <col min="6146" max="6146" width="0.33203125" style="174" customWidth="1"/>
    <col min="6147" max="6150" width="0" style="174" hidden="1" customWidth="1"/>
    <col min="6151" max="6151" width="12.44140625" style="174" customWidth="1"/>
    <col min="6152" max="6152" width="10.33203125" style="174" customWidth="1"/>
    <col min="6153" max="6153" width="9" style="174" customWidth="1"/>
    <col min="6154" max="6154" width="0.109375" style="174" customWidth="1"/>
    <col min="6155" max="6155" width="9.88671875" style="174" customWidth="1"/>
    <col min="6156" max="6156" width="8.88671875" style="174" customWidth="1"/>
    <col min="6157" max="6168" width="0" style="174" hidden="1" customWidth="1"/>
    <col min="6169" max="6170" width="12.33203125" style="174" customWidth="1"/>
    <col min="6171" max="6171" width="3.6640625" style="174" customWidth="1"/>
    <col min="6172" max="6172" width="23.6640625" style="174" customWidth="1"/>
    <col min="6173" max="6370" width="9.109375" style="174"/>
    <col min="6371" max="6371" width="4.44140625" style="174" bestFit="1" customWidth="1"/>
    <col min="6372" max="6372" width="5.6640625" style="174" customWidth="1"/>
    <col min="6373" max="6373" width="6.88671875" style="174" bestFit="1" customWidth="1"/>
    <col min="6374" max="6374" width="9" style="174" bestFit="1" customWidth="1"/>
    <col min="6375" max="6375" width="9" style="174" customWidth="1"/>
    <col min="6376" max="6376" width="6.109375" style="174" customWidth="1"/>
    <col min="6377" max="6377" width="8" style="174" customWidth="1"/>
    <col min="6378" max="6378" width="6.88671875" style="174" customWidth="1"/>
    <col min="6379" max="6379" width="10.6640625" style="174" customWidth="1"/>
    <col min="6380" max="6380" width="13.5546875" style="174" customWidth="1"/>
    <col min="6381" max="6381" width="24.44140625" style="174" customWidth="1"/>
    <col min="6382" max="6382" width="12.5546875" style="174" customWidth="1"/>
    <col min="6383" max="6384" width="0" style="174" hidden="1" customWidth="1"/>
    <col min="6385" max="6385" width="3.6640625" style="174" customWidth="1"/>
    <col min="6386" max="6386" width="3.44140625" style="174" customWidth="1"/>
    <col min="6387" max="6387" width="0" style="174" hidden="1" customWidth="1"/>
    <col min="6388" max="6388" width="6.88671875" style="174" customWidth="1"/>
    <col min="6389" max="6389" width="8.88671875" style="174" customWidth="1"/>
    <col min="6390" max="6390" width="11.44140625" style="174" customWidth="1"/>
    <col min="6391" max="6392" width="0" style="174" hidden="1" customWidth="1"/>
    <col min="6393" max="6393" width="0.109375" style="174" customWidth="1"/>
    <col min="6394" max="6394" width="0" style="174" hidden="1" customWidth="1"/>
    <col min="6395" max="6395" width="0.109375" style="174" customWidth="1"/>
    <col min="6396" max="6399" width="0" style="174" hidden="1" customWidth="1"/>
    <col min="6400" max="6400" width="9.6640625" style="174" customWidth="1"/>
    <col min="6401" max="6401" width="0" style="174" hidden="1" customWidth="1"/>
    <col min="6402" max="6402" width="0.33203125" style="174" customWidth="1"/>
    <col min="6403" max="6406" width="0" style="174" hidden="1" customWidth="1"/>
    <col min="6407" max="6407" width="12.44140625" style="174" customWidth="1"/>
    <col min="6408" max="6408" width="10.33203125" style="174" customWidth="1"/>
    <col min="6409" max="6409" width="9" style="174" customWidth="1"/>
    <col min="6410" max="6410" width="0.109375" style="174" customWidth="1"/>
    <col min="6411" max="6411" width="9.88671875" style="174" customWidth="1"/>
    <col min="6412" max="6412" width="8.88671875" style="174" customWidth="1"/>
    <col min="6413" max="6424" width="0" style="174" hidden="1" customWidth="1"/>
    <col min="6425" max="6426" width="12.33203125" style="174" customWidth="1"/>
    <col min="6427" max="6427" width="3.6640625" style="174" customWidth="1"/>
    <col min="6428" max="6428" width="23.6640625" style="174" customWidth="1"/>
    <col min="6429" max="6626" width="9.109375" style="174"/>
    <col min="6627" max="6627" width="4.44140625" style="174" bestFit="1" customWidth="1"/>
    <col min="6628" max="6628" width="5.6640625" style="174" customWidth="1"/>
    <col min="6629" max="6629" width="6.88671875" style="174" bestFit="1" customWidth="1"/>
    <col min="6630" max="6630" width="9" style="174" bestFit="1" customWidth="1"/>
    <col min="6631" max="6631" width="9" style="174" customWidth="1"/>
    <col min="6632" max="6632" width="6.109375" style="174" customWidth="1"/>
    <col min="6633" max="6633" width="8" style="174" customWidth="1"/>
    <col min="6634" max="6634" width="6.88671875" style="174" customWidth="1"/>
    <col min="6635" max="6635" width="10.6640625" style="174" customWidth="1"/>
    <col min="6636" max="6636" width="13.5546875" style="174" customWidth="1"/>
    <col min="6637" max="6637" width="24.44140625" style="174" customWidth="1"/>
    <col min="6638" max="6638" width="12.5546875" style="174" customWidth="1"/>
    <col min="6639" max="6640" width="0" style="174" hidden="1" customWidth="1"/>
    <col min="6641" max="6641" width="3.6640625" style="174" customWidth="1"/>
    <col min="6642" max="6642" width="3.44140625" style="174" customWidth="1"/>
    <col min="6643" max="6643" width="0" style="174" hidden="1" customWidth="1"/>
    <col min="6644" max="6644" width="6.88671875" style="174" customWidth="1"/>
    <col min="6645" max="6645" width="8.88671875" style="174" customWidth="1"/>
    <col min="6646" max="6646" width="11.44140625" style="174" customWidth="1"/>
    <col min="6647" max="6648" width="0" style="174" hidden="1" customWidth="1"/>
    <col min="6649" max="6649" width="0.109375" style="174" customWidth="1"/>
    <col min="6650" max="6650" width="0" style="174" hidden="1" customWidth="1"/>
    <col min="6651" max="6651" width="0.109375" style="174" customWidth="1"/>
    <col min="6652" max="6655" width="0" style="174" hidden="1" customWidth="1"/>
    <col min="6656" max="6656" width="9.6640625" style="174" customWidth="1"/>
    <col min="6657" max="6657" width="0" style="174" hidden="1" customWidth="1"/>
    <col min="6658" max="6658" width="0.33203125" style="174" customWidth="1"/>
    <col min="6659" max="6662" width="0" style="174" hidden="1" customWidth="1"/>
    <col min="6663" max="6663" width="12.44140625" style="174" customWidth="1"/>
    <col min="6664" max="6664" width="10.33203125" style="174" customWidth="1"/>
    <col min="6665" max="6665" width="9" style="174" customWidth="1"/>
    <col min="6666" max="6666" width="0.109375" style="174" customWidth="1"/>
    <col min="6667" max="6667" width="9.88671875" style="174" customWidth="1"/>
    <col min="6668" max="6668" width="8.88671875" style="174" customWidth="1"/>
    <col min="6669" max="6680" width="0" style="174" hidden="1" customWidth="1"/>
    <col min="6681" max="6682" width="12.33203125" style="174" customWidth="1"/>
    <col min="6683" max="6683" width="3.6640625" style="174" customWidth="1"/>
    <col min="6684" max="6684" width="23.6640625" style="174" customWidth="1"/>
    <col min="6685" max="6882" width="9.109375" style="174"/>
    <col min="6883" max="6883" width="4.44140625" style="174" bestFit="1" customWidth="1"/>
    <col min="6884" max="6884" width="5.6640625" style="174" customWidth="1"/>
    <col min="6885" max="6885" width="6.88671875" style="174" bestFit="1" customWidth="1"/>
    <col min="6886" max="6886" width="9" style="174" bestFit="1" customWidth="1"/>
    <col min="6887" max="6887" width="9" style="174" customWidth="1"/>
    <col min="6888" max="6888" width="6.109375" style="174" customWidth="1"/>
    <col min="6889" max="6889" width="8" style="174" customWidth="1"/>
    <col min="6890" max="6890" width="6.88671875" style="174" customWidth="1"/>
    <col min="6891" max="6891" width="10.6640625" style="174" customWidth="1"/>
    <col min="6892" max="6892" width="13.5546875" style="174" customWidth="1"/>
    <col min="6893" max="6893" width="24.44140625" style="174" customWidth="1"/>
    <col min="6894" max="6894" width="12.5546875" style="174" customWidth="1"/>
    <col min="6895" max="6896" width="0" style="174" hidden="1" customWidth="1"/>
    <col min="6897" max="6897" width="3.6640625" style="174" customWidth="1"/>
    <col min="6898" max="6898" width="3.44140625" style="174" customWidth="1"/>
    <col min="6899" max="6899" width="0" style="174" hidden="1" customWidth="1"/>
    <col min="6900" max="6900" width="6.88671875" style="174" customWidth="1"/>
    <col min="6901" max="6901" width="8.88671875" style="174" customWidth="1"/>
    <col min="6902" max="6902" width="11.44140625" style="174" customWidth="1"/>
    <col min="6903" max="6904" width="0" style="174" hidden="1" customWidth="1"/>
    <col min="6905" max="6905" width="0.109375" style="174" customWidth="1"/>
    <col min="6906" max="6906" width="0" style="174" hidden="1" customWidth="1"/>
    <col min="6907" max="6907" width="0.109375" style="174" customWidth="1"/>
    <col min="6908" max="6911" width="0" style="174" hidden="1" customWidth="1"/>
    <col min="6912" max="6912" width="9.6640625" style="174" customWidth="1"/>
    <col min="6913" max="6913" width="0" style="174" hidden="1" customWidth="1"/>
    <col min="6914" max="6914" width="0.33203125" style="174" customWidth="1"/>
    <col min="6915" max="6918" width="0" style="174" hidden="1" customWidth="1"/>
    <col min="6919" max="6919" width="12.44140625" style="174" customWidth="1"/>
    <col min="6920" max="6920" width="10.33203125" style="174" customWidth="1"/>
    <col min="6921" max="6921" width="9" style="174" customWidth="1"/>
    <col min="6922" max="6922" width="0.109375" style="174" customWidth="1"/>
    <col min="6923" max="6923" width="9.88671875" style="174" customWidth="1"/>
    <col min="6924" max="6924" width="8.88671875" style="174" customWidth="1"/>
    <col min="6925" max="6936" width="0" style="174" hidden="1" customWidth="1"/>
    <col min="6937" max="6938" width="12.33203125" style="174" customWidth="1"/>
    <col min="6939" max="6939" width="3.6640625" style="174" customWidth="1"/>
    <col min="6940" max="6940" width="23.6640625" style="174" customWidth="1"/>
    <col min="6941" max="7138" width="9.109375" style="174"/>
    <col min="7139" max="7139" width="4.44140625" style="174" bestFit="1" customWidth="1"/>
    <col min="7140" max="7140" width="5.6640625" style="174" customWidth="1"/>
    <col min="7141" max="7141" width="6.88671875" style="174" bestFit="1" customWidth="1"/>
    <col min="7142" max="7142" width="9" style="174" bestFit="1" customWidth="1"/>
    <col min="7143" max="7143" width="9" style="174" customWidth="1"/>
    <col min="7144" max="7144" width="6.109375" style="174" customWidth="1"/>
    <col min="7145" max="7145" width="8" style="174" customWidth="1"/>
    <col min="7146" max="7146" width="6.88671875" style="174" customWidth="1"/>
    <col min="7147" max="7147" width="10.6640625" style="174" customWidth="1"/>
    <col min="7148" max="7148" width="13.5546875" style="174" customWidth="1"/>
    <col min="7149" max="7149" width="24.44140625" style="174" customWidth="1"/>
    <col min="7150" max="7150" width="12.5546875" style="174" customWidth="1"/>
    <col min="7151" max="7152" width="0" style="174" hidden="1" customWidth="1"/>
    <col min="7153" max="7153" width="3.6640625" style="174" customWidth="1"/>
    <col min="7154" max="7154" width="3.44140625" style="174" customWidth="1"/>
    <col min="7155" max="7155" width="0" style="174" hidden="1" customWidth="1"/>
    <col min="7156" max="7156" width="6.88671875" style="174" customWidth="1"/>
    <col min="7157" max="7157" width="8.88671875" style="174" customWidth="1"/>
    <col min="7158" max="7158" width="11.44140625" style="174" customWidth="1"/>
    <col min="7159" max="7160" width="0" style="174" hidden="1" customWidth="1"/>
    <col min="7161" max="7161" width="0.109375" style="174" customWidth="1"/>
    <col min="7162" max="7162" width="0" style="174" hidden="1" customWidth="1"/>
    <col min="7163" max="7163" width="0.109375" style="174" customWidth="1"/>
    <col min="7164" max="7167" width="0" style="174" hidden="1" customWidth="1"/>
    <col min="7168" max="7168" width="9.6640625" style="174" customWidth="1"/>
    <col min="7169" max="7169" width="0" style="174" hidden="1" customWidth="1"/>
    <col min="7170" max="7170" width="0.33203125" style="174" customWidth="1"/>
    <col min="7171" max="7174" width="0" style="174" hidden="1" customWidth="1"/>
    <col min="7175" max="7175" width="12.44140625" style="174" customWidth="1"/>
    <col min="7176" max="7176" width="10.33203125" style="174" customWidth="1"/>
    <col min="7177" max="7177" width="9" style="174" customWidth="1"/>
    <col min="7178" max="7178" width="0.109375" style="174" customWidth="1"/>
    <col min="7179" max="7179" width="9.88671875" style="174" customWidth="1"/>
    <col min="7180" max="7180" width="8.88671875" style="174" customWidth="1"/>
    <col min="7181" max="7192" width="0" style="174" hidden="1" customWidth="1"/>
    <col min="7193" max="7194" width="12.33203125" style="174" customWidth="1"/>
    <col min="7195" max="7195" width="3.6640625" style="174" customWidth="1"/>
    <col min="7196" max="7196" width="23.6640625" style="174" customWidth="1"/>
    <col min="7197" max="7394" width="9.109375" style="174"/>
    <col min="7395" max="7395" width="4.44140625" style="174" bestFit="1" customWidth="1"/>
    <col min="7396" max="7396" width="5.6640625" style="174" customWidth="1"/>
    <col min="7397" max="7397" width="6.88671875" style="174" bestFit="1" customWidth="1"/>
    <col min="7398" max="7398" width="9" style="174" bestFit="1" customWidth="1"/>
    <col min="7399" max="7399" width="9" style="174" customWidth="1"/>
    <col min="7400" max="7400" width="6.109375" style="174" customWidth="1"/>
    <col min="7401" max="7401" width="8" style="174" customWidth="1"/>
    <col min="7402" max="7402" width="6.88671875" style="174" customWidth="1"/>
    <col min="7403" max="7403" width="10.6640625" style="174" customWidth="1"/>
    <col min="7404" max="7404" width="13.5546875" style="174" customWidth="1"/>
    <col min="7405" max="7405" width="24.44140625" style="174" customWidth="1"/>
    <col min="7406" max="7406" width="12.5546875" style="174" customWidth="1"/>
    <col min="7407" max="7408" width="0" style="174" hidden="1" customWidth="1"/>
    <col min="7409" max="7409" width="3.6640625" style="174" customWidth="1"/>
    <col min="7410" max="7410" width="3.44140625" style="174" customWidth="1"/>
    <col min="7411" max="7411" width="0" style="174" hidden="1" customWidth="1"/>
    <col min="7412" max="7412" width="6.88671875" style="174" customWidth="1"/>
    <col min="7413" max="7413" width="8.88671875" style="174" customWidth="1"/>
    <col min="7414" max="7414" width="11.44140625" style="174" customWidth="1"/>
    <col min="7415" max="7416" width="0" style="174" hidden="1" customWidth="1"/>
    <col min="7417" max="7417" width="0.109375" style="174" customWidth="1"/>
    <col min="7418" max="7418" width="0" style="174" hidden="1" customWidth="1"/>
    <col min="7419" max="7419" width="0.109375" style="174" customWidth="1"/>
    <col min="7420" max="7423" width="0" style="174" hidden="1" customWidth="1"/>
    <col min="7424" max="7424" width="9.6640625" style="174" customWidth="1"/>
    <col min="7425" max="7425" width="0" style="174" hidden="1" customWidth="1"/>
    <col min="7426" max="7426" width="0.33203125" style="174" customWidth="1"/>
    <col min="7427" max="7430" width="0" style="174" hidden="1" customWidth="1"/>
    <col min="7431" max="7431" width="12.44140625" style="174" customWidth="1"/>
    <col min="7432" max="7432" width="10.33203125" style="174" customWidth="1"/>
    <col min="7433" max="7433" width="9" style="174" customWidth="1"/>
    <col min="7434" max="7434" width="0.109375" style="174" customWidth="1"/>
    <col min="7435" max="7435" width="9.88671875" style="174" customWidth="1"/>
    <col min="7436" max="7436" width="8.88671875" style="174" customWidth="1"/>
    <col min="7437" max="7448" width="0" style="174" hidden="1" customWidth="1"/>
    <col min="7449" max="7450" width="12.33203125" style="174" customWidth="1"/>
    <col min="7451" max="7451" width="3.6640625" style="174" customWidth="1"/>
    <col min="7452" max="7452" width="23.6640625" style="174" customWidth="1"/>
    <col min="7453" max="7650" width="9.109375" style="174"/>
    <col min="7651" max="7651" width="4.44140625" style="174" bestFit="1" customWidth="1"/>
    <col min="7652" max="7652" width="5.6640625" style="174" customWidth="1"/>
    <col min="7653" max="7653" width="6.88671875" style="174" bestFit="1" customWidth="1"/>
    <col min="7654" max="7654" width="9" style="174" bestFit="1" customWidth="1"/>
    <col min="7655" max="7655" width="9" style="174" customWidth="1"/>
    <col min="7656" max="7656" width="6.109375" style="174" customWidth="1"/>
    <col min="7657" max="7657" width="8" style="174" customWidth="1"/>
    <col min="7658" max="7658" width="6.88671875" style="174" customWidth="1"/>
    <col min="7659" max="7659" width="10.6640625" style="174" customWidth="1"/>
    <col min="7660" max="7660" width="13.5546875" style="174" customWidth="1"/>
    <col min="7661" max="7661" width="24.44140625" style="174" customWidth="1"/>
    <col min="7662" max="7662" width="12.5546875" style="174" customWidth="1"/>
    <col min="7663" max="7664" width="0" style="174" hidden="1" customWidth="1"/>
    <col min="7665" max="7665" width="3.6640625" style="174" customWidth="1"/>
    <col min="7666" max="7666" width="3.44140625" style="174" customWidth="1"/>
    <col min="7667" max="7667" width="0" style="174" hidden="1" customWidth="1"/>
    <col min="7668" max="7668" width="6.88671875" style="174" customWidth="1"/>
    <col min="7669" max="7669" width="8.88671875" style="174" customWidth="1"/>
    <col min="7670" max="7670" width="11.44140625" style="174" customWidth="1"/>
    <col min="7671" max="7672" width="0" style="174" hidden="1" customWidth="1"/>
    <col min="7673" max="7673" width="0.109375" style="174" customWidth="1"/>
    <col min="7674" max="7674" width="0" style="174" hidden="1" customWidth="1"/>
    <col min="7675" max="7675" width="0.109375" style="174" customWidth="1"/>
    <col min="7676" max="7679" width="0" style="174" hidden="1" customWidth="1"/>
    <col min="7680" max="7680" width="9.6640625" style="174" customWidth="1"/>
    <col min="7681" max="7681" width="0" style="174" hidden="1" customWidth="1"/>
    <col min="7682" max="7682" width="0.33203125" style="174" customWidth="1"/>
    <col min="7683" max="7686" width="0" style="174" hidden="1" customWidth="1"/>
    <col min="7687" max="7687" width="12.44140625" style="174" customWidth="1"/>
    <col min="7688" max="7688" width="10.33203125" style="174" customWidth="1"/>
    <col min="7689" max="7689" width="9" style="174" customWidth="1"/>
    <col min="7690" max="7690" width="0.109375" style="174" customWidth="1"/>
    <col min="7691" max="7691" width="9.88671875" style="174" customWidth="1"/>
    <col min="7692" max="7692" width="8.88671875" style="174" customWidth="1"/>
    <col min="7693" max="7704" width="0" style="174" hidden="1" customWidth="1"/>
    <col min="7705" max="7706" width="12.33203125" style="174" customWidth="1"/>
    <col min="7707" max="7707" width="3.6640625" style="174" customWidth="1"/>
    <col min="7708" max="7708" width="23.6640625" style="174" customWidth="1"/>
    <col min="7709" max="7906" width="9.109375" style="174"/>
    <col min="7907" max="7907" width="4.44140625" style="174" bestFit="1" customWidth="1"/>
    <col min="7908" max="7908" width="5.6640625" style="174" customWidth="1"/>
    <col min="7909" max="7909" width="6.88671875" style="174" bestFit="1" customWidth="1"/>
    <col min="7910" max="7910" width="9" style="174" bestFit="1" customWidth="1"/>
    <col min="7911" max="7911" width="9" style="174" customWidth="1"/>
    <col min="7912" max="7912" width="6.109375" style="174" customWidth="1"/>
    <col min="7913" max="7913" width="8" style="174" customWidth="1"/>
    <col min="7914" max="7914" width="6.88671875" style="174" customWidth="1"/>
    <col min="7915" max="7915" width="10.6640625" style="174" customWidth="1"/>
    <col min="7916" max="7916" width="13.5546875" style="174" customWidth="1"/>
    <col min="7917" max="7917" width="24.44140625" style="174" customWidth="1"/>
    <col min="7918" max="7918" width="12.5546875" style="174" customWidth="1"/>
    <col min="7919" max="7920" width="0" style="174" hidden="1" customWidth="1"/>
    <col min="7921" max="7921" width="3.6640625" style="174" customWidth="1"/>
    <col min="7922" max="7922" width="3.44140625" style="174" customWidth="1"/>
    <col min="7923" max="7923" width="0" style="174" hidden="1" customWidth="1"/>
    <col min="7924" max="7924" width="6.88671875" style="174" customWidth="1"/>
    <col min="7925" max="7925" width="8.88671875" style="174" customWidth="1"/>
    <col min="7926" max="7926" width="11.44140625" style="174" customWidth="1"/>
    <col min="7927" max="7928" width="0" style="174" hidden="1" customWidth="1"/>
    <col min="7929" max="7929" width="0.109375" style="174" customWidth="1"/>
    <col min="7930" max="7930" width="0" style="174" hidden="1" customWidth="1"/>
    <col min="7931" max="7931" width="0.109375" style="174" customWidth="1"/>
    <col min="7932" max="7935" width="0" style="174" hidden="1" customWidth="1"/>
    <col min="7936" max="7936" width="9.6640625" style="174" customWidth="1"/>
    <col min="7937" max="7937" width="0" style="174" hidden="1" customWidth="1"/>
    <col min="7938" max="7938" width="0.33203125" style="174" customWidth="1"/>
    <col min="7939" max="7942" width="0" style="174" hidden="1" customWidth="1"/>
    <col min="7943" max="7943" width="12.44140625" style="174" customWidth="1"/>
    <col min="7944" max="7944" width="10.33203125" style="174" customWidth="1"/>
    <col min="7945" max="7945" width="9" style="174" customWidth="1"/>
    <col min="7946" max="7946" width="0.109375" style="174" customWidth="1"/>
    <col min="7947" max="7947" width="9.88671875" style="174" customWidth="1"/>
    <col min="7948" max="7948" width="8.88671875" style="174" customWidth="1"/>
    <col min="7949" max="7960" width="0" style="174" hidden="1" customWidth="1"/>
    <col min="7961" max="7962" width="12.33203125" style="174" customWidth="1"/>
    <col min="7963" max="7963" width="3.6640625" style="174" customWidth="1"/>
    <col min="7964" max="7964" width="23.6640625" style="174" customWidth="1"/>
    <col min="7965" max="8162" width="9.109375" style="174"/>
    <col min="8163" max="8163" width="4.44140625" style="174" bestFit="1" customWidth="1"/>
    <col min="8164" max="8164" width="5.6640625" style="174" customWidth="1"/>
    <col min="8165" max="8165" width="6.88671875" style="174" bestFit="1" customWidth="1"/>
    <col min="8166" max="8166" width="9" style="174" bestFit="1" customWidth="1"/>
    <col min="8167" max="8167" width="9" style="174" customWidth="1"/>
    <col min="8168" max="8168" width="6.109375" style="174" customWidth="1"/>
    <col min="8169" max="8169" width="8" style="174" customWidth="1"/>
    <col min="8170" max="8170" width="6.88671875" style="174" customWidth="1"/>
    <col min="8171" max="8171" width="10.6640625" style="174" customWidth="1"/>
    <col min="8172" max="8172" width="13.5546875" style="174" customWidth="1"/>
    <col min="8173" max="8173" width="24.44140625" style="174" customWidth="1"/>
    <col min="8174" max="8174" width="12.5546875" style="174" customWidth="1"/>
    <col min="8175" max="8176" width="0" style="174" hidden="1" customWidth="1"/>
    <col min="8177" max="8177" width="3.6640625" style="174" customWidth="1"/>
    <col min="8178" max="8178" width="3.44140625" style="174" customWidth="1"/>
    <col min="8179" max="8179" width="0" style="174" hidden="1" customWidth="1"/>
    <col min="8180" max="8180" width="6.88671875" style="174" customWidth="1"/>
    <col min="8181" max="8181" width="8.88671875" style="174" customWidth="1"/>
    <col min="8182" max="8182" width="11.44140625" style="174" customWidth="1"/>
    <col min="8183" max="8184" width="0" style="174" hidden="1" customWidth="1"/>
    <col min="8185" max="8185" width="0.109375" style="174" customWidth="1"/>
    <col min="8186" max="8186" width="0" style="174" hidden="1" customWidth="1"/>
    <col min="8187" max="8187" width="0.109375" style="174" customWidth="1"/>
    <col min="8188" max="8191" width="0" style="174" hidden="1" customWidth="1"/>
    <col min="8192" max="8192" width="9.6640625" style="174" customWidth="1"/>
    <col min="8193" max="8193" width="0" style="174" hidden="1" customWidth="1"/>
    <col min="8194" max="8194" width="0.33203125" style="174" customWidth="1"/>
    <col min="8195" max="8198" width="0" style="174" hidden="1" customWidth="1"/>
    <col min="8199" max="8199" width="12.44140625" style="174" customWidth="1"/>
    <col min="8200" max="8200" width="10.33203125" style="174" customWidth="1"/>
    <col min="8201" max="8201" width="9" style="174" customWidth="1"/>
    <col min="8202" max="8202" width="0.109375" style="174" customWidth="1"/>
    <col min="8203" max="8203" width="9.88671875" style="174" customWidth="1"/>
    <col min="8204" max="8204" width="8.88671875" style="174" customWidth="1"/>
    <col min="8205" max="8216" width="0" style="174" hidden="1" customWidth="1"/>
    <col min="8217" max="8218" width="12.33203125" style="174" customWidth="1"/>
    <col min="8219" max="8219" width="3.6640625" style="174" customWidth="1"/>
    <col min="8220" max="8220" width="23.6640625" style="174" customWidth="1"/>
    <col min="8221" max="8418" width="9.109375" style="174"/>
    <col min="8419" max="8419" width="4.44140625" style="174" bestFit="1" customWidth="1"/>
    <col min="8420" max="8420" width="5.6640625" style="174" customWidth="1"/>
    <col min="8421" max="8421" width="6.88671875" style="174" bestFit="1" customWidth="1"/>
    <col min="8422" max="8422" width="9" style="174" bestFit="1" customWidth="1"/>
    <col min="8423" max="8423" width="9" style="174" customWidth="1"/>
    <col min="8424" max="8424" width="6.109375" style="174" customWidth="1"/>
    <col min="8425" max="8425" width="8" style="174" customWidth="1"/>
    <col min="8426" max="8426" width="6.88671875" style="174" customWidth="1"/>
    <col min="8427" max="8427" width="10.6640625" style="174" customWidth="1"/>
    <col min="8428" max="8428" width="13.5546875" style="174" customWidth="1"/>
    <col min="8429" max="8429" width="24.44140625" style="174" customWidth="1"/>
    <col min="8430" max="8430" width="12.5546875" style="174" customWidth="1"/>
    <col min="8431" max="8432" width="0" style="174" hidden="1" customWidth="1"/>
    <col min="8433" max="8433" width="3.6640625" style="174" customWidth="1"/>
    <col min="8434" max="8434" width="3.44140625" style="174" customWidth="1"/>
    <col min="8435" max="8435" width="0" style="174" hidden="1" customWidth="1"/>
    <col min="8436" max="8436" width="6.88671875" style="174" customWidth="1"/>
    <col min="8437" max="8437" width="8.88671875" style="174" customWidth="1"/>
    <col min="8438" max="8438" width="11.44140625" style="174" customWidth="1"/>
    <col min="8439" max="8440" width="0" style="174" hidden="1" customWidth="1"/>
    <col min="8441" max="8441" width="0.109375" style="174" customWidth="1"/>
    <col min="8442" max="8442" width="0" style="174" hidden="1" customWidth="1"/>
    <col min="8443" max="8443" width="0.109375" style="174" customWidth="1"/>
    <col min="8444" max="8447" width="0" style="174" hidden="1" customWidth="1"/>
    <col min="8448" max="8448" width="9.6640625" style="174" customWidth="1"/>
    <col min="8449" max="8449" width="0" style="174" hidden="1" customWidth="1"/>
    <col min="8450" max="8450" width="0.33203125" style="174" customWidth="1"/>
    <col min="8451" max="8454" width="0" style="174" hidden="1" customWidth="1"/>
    <col min="8455" max="8455" width="12.44140625" style="174" customWidth="1"/>
    <col min="8456" max="8456" width="10.33203125" style="174" customWidth="1"/>
    <col min="8457" max="8457" width="9" style="174" customWidth="1"/>
    <col min="8458" max="8458" width="0.109375" style="174" customWidth="1"/>
    <col min="8459" max="8459" width="9.88671875" style="174" customWidth="1"/>
    <col min="8460" max="8460" width="8.88671875" style="174" customWidth="1"/>
    <col min="8461" max="8472" width="0" style="174" hidden="1" customWidth="1"/>
    <col min="8473" max="8474" width="12.33203125" style="174" customWidth="1"/>
    <col min="8475" max="8475" width="3.6640625" style="174" customWidth="1"/>
    <col min="8476" max="8476" width="23.6640625" style="174" customWidth="1"/>
    <col min="8477" max="8674" width="9.109375" style="174"/>
    <col min="8675" max="8675" width="4.44140625" style="174" bestFit="1" customWidth="1"/>
    <col min="8676" max="8676" width="5.6640625" style="174" customWidth="1"/>
    <col min="8677" max="8677" width="6.88671875" style="174" bestFit="1" customWidth="1"/>
    <col min="8678" max="8678" width="9" style="174" bestFit="1" customWidth="1"/>
    <col min="8679" max="8679" width="9" style="174" customWidth="1"/>
    <col min="8680" max="8680" width="6.109375" style="174" customWidth="1"/>
    <col min="8681" max="8681" width="8" style="174" customWidth="1"/>
    <col min="8682" max="8682" width="6.88671875" style="174" customWidth="1"/>
    <col min="8683" max="8683" width="10.6640625" style="174" customWidth="1"/>
    <col min="8684" max="8684" width="13.5546875" style="174" customWidth="1"/>
    <col min="8685" max="8685" width="24.44140625" style="174" customWidth="1"/>
    <col min="8686" max="8686" width="12.5546875" style="174" customWidth="1"/>
    <col min="8687" max="8688" width="0" style="174" hidden="1" customWidth="1"/>
    <col min="8689" max="8689" width="3.6640625" style="174" customWidth="1"/>
    <col min="8690" max="8690" width="3.44140625" style="174" customWidth="1"/>
    <col min="8691" max="8691" width="0" style="174" hidden="1" customWidth="1"/>
    <col min="8692" max="8692" width="6.88671875" style="174" customWidth="1"/>
    <col min="8693" max="8693" width="8.88671875" style="174" customWidth="1"/>
    <col min="8694" max="8694" width="11.44140625" style="174" customWidth="1"/>
    <col min="8695" max="8696" width="0" style="174" hidden="1" customWidth="1"/>
    <col min="8697" max="8697" width="0.109375" style="174" customWidth="1"/>
    <col min="8698" max="8698" width="0" style="174" hidden="1" customWidth="1"/>
    <col min="8699" max="8699" width="0.109375" style="174" customWidth="1"/>
    <col min="8700" max="8703" width="0" style="174" hidden="1" customWidth="1"/>
    <col min="8704" max="8704" width="9.6640625" style="174" customWidth="1"/>
    <col min="8705" max="8705" width="0" style="174" hidden="1" customWidth="1"/>
    <col min="8706" max="8706" width="0.33203125" style="174" customWidth="1"/>
    <col min="8707" max="8710" width="0" style="174" hidden="1" customWidth="1"/>
    <col min="8711" max="8711" width="12.44140625" style="174" customWidth="1"/>
    <col min="8712" max="8712" width="10.33203125" style="174" customWidth="1"/>
    <col min="8713" max="8713" width="9" style="174" customWidth="1"/>
    <col min="8714" max="8714" width="0.109375" style="174" customWidth="1"/>
    <col min="8715" max="8715" width="9.88671875" style="174" customWidth="1"/>
    <col min="8716" max="8716" width="8.88671875" style="174" customWidth="1"/>
    <col min="8717" max="8728" width="0" style="174" hidden="1" customWidth="1"/>
    <col min="8729" max="8730" width="12.33203125" style="174" customWidth="1"/>
    <col min="8731" max="8731" width="3.6640625" style="174" customWidth="1"/>
    <col min="8732" max="8732" width="23.6640625" style="174" customWidth="1"/>
    <col min="8733" max="8930" width="9.109375" style="174"/>
    <col min="8931" max="8931" width="4.44140625" style="174" bestFit="1" customWidth="1"/>
    <col min="8932" max="8932" width="5.6640625" style="174" customWidth="1"/>
    <col min="8933" max="8933" width="6.88671875" style="174" bestFit="1" customWidth="1"/>
    <col min="8934" max="8934" width="9" style="174" bestFit="1" customWidth="1"/>
    <col min="8935" max="8935" width="9" style="174" customWidth="1"/>
    <col min="8936" max="8936" width="6.109375" style="174" customWidth="1"/>
    <col min="8937" max="8937" width="8" style="174" customWidth="1"/>
    <col min="8938" max="8938" width="6.88671875" style="174" customWidth="1"/>
    <col min="8939" max="8939" width="10.6640625" style="174" customWidth="1"/>
    <col min="8940" max="8940" width="13.5546875" style="174" customWidth="1"/>
    <col min="8941" max="8941" width="24.44140625" style="174" customWidth="1"/>
    <col min="8942" max="8942" width="12.5546875" style="174" customWidth="1"/>
    <col min="8943" max="8944" width="0" style="174" hidden="1" customWidth="1"/>
    <col min="8945" max="8945" width="3.6640625" style="174" customWidth="1"/>
    <col min="8946" max="8946" width="3.44140625" style="174" customWidth="1"/>
    <col min="8947" max="8947" width="0" style="174" hidden="1" customWidth="1"/>
    <col min="8948" max="8948" width="6.88671875" style="174" customWidth="1"/>
    <col min="8949" max="8949" width="8.88671875" style="174" customWidth="1"/>
    <col min="8950" max="8950" width="11.44140625" style="174" customWidth="1"/>
    <col min="8951" max="8952" width="0" style="174" hidden="1" customWidth="1"/>
    <col min="8953" max="8953" width="0.109375" style="174" customWidth="1"/>
    <col min="8954" max="8954" width="0" style="174" hidden="1" customWidth="1"/>
    <col min="8955" max="8955" width="0.109375" style="174" customWidth="1"/>
    <col min="8956" max="8959" width="0" style="174" hidden="1" customWidth="1"/>
    <col min="8960" max="8960" width="9.6640625" style="174" customWidth="1"/>
    <col min="8961" max="8961" width="0" style="174" hidden="1" customWidth="1"/>
    <col min="8962" max="8962" width="0.33203125" style="174" customWidth="1"/>
    <col min="8963" max="8966" width="0" style="174" hidden="1" customWidth="1"/>
    <col min="8967" max="8967" width="12.44140625" style="174" customWidth="1"/>
    <col min="8968" max="8968" width="10.33203125" style="174" customWidth="1"/>
    <col min="8969" max="8969" width="9" style="174" customWidth="1"/>
    <col min="8970" max="8970" width="0.109375" style="174" customWidth="1"/>
    <col min="8971" max="8971" width="9.88671875" style="174" customWidth="1"/>
    <col min="8972" max="8972" width="8.88671875" style="174" customWidth="1"/>
    <col min="8973" max="8984" width="0" style="174" hidden="1" customWidth="1"/>
    <col min="8985" max="8986" width="12.33203125" style="174" customWidth="1"/>
    <col min="8987" max="8987" width="3.6640625" style="174" customWidth="1"/>
    <col min="8988" max="8988" width="23.6640625" style="174" customWidth="1"/>
    <col min="8989" max="9186" width="9.109375" style="174"/>
    <col min="9187" max="9187" width="4.44140625" style="174" bestFit="1" customWidth="1"/>
    <col min="9188" max="9188" width="5.6640625" style="174" customWidth="1"/>
    <col min="9189" max="9189" width="6.88671875" style="174" bestFit="1" customWidth="1"/>
    <col min="9190" max="9190" width="9" style="174" bestFit="1" customWidth="1"/>
    <col min="9191" max="9191" width="9" style="174" customWidth="1"/>
    <col min="9192" max="9192" width="6.109375" style="174" customWidth="1"/>
    <col min="9193" max="9193" width="8" style="174" customWidth="1"/>
    <col min="9194" max="9194" width="6.88671875" style="174" customWidth="1"/>
    <col min="9195" max="9195" width="10.6640625" style="174" customWidth="1"/>
    <col min="9196" max="9196" width="13.5546875" style="174" customWidth="1"/>
    <col min="9197" max="9197" width="24.44140625" style="174" customWidth="1"/>
    <col min="9198" max="9198" width="12.5546875" style="174" customWidth="1"/>
    <col min="9199" max="9200" width="0" style="174" hidden="1" customWidth="1"/>
    <col min="9201" max="9201" width="3.6640625" style="174" customWidth="1"/>
    <col min="9202" max="9202" width="3.44140625" style="174" customWidth="1"/>
    <col min="9203" max="9203" width="0" style="174" hidden="1" customWidth="1"/>
    <col min="9204" max="9204" width="6.88671875" style="174" customWidth="1"/>
    <col min="9205" max="9205" width="8.88671875" style="174" customWidth="1"/>
    <col min="9206" max="9206" width="11.44140625" style="174" customWidth="1"/>
    <col min="9207" max="9208" width="0" style="174" hidden="1" customWidth="1"/>
    <col min="9209" max="9209" width="0.109375" style="174" customWidth="1"/>
    <col min="9210" max="9210" width="0" style="174" hidden="1" customWidth="1"/>
    <col min="9211" max="9211" width="0.109375" style="174" customWidth="1"/>
    <col min="9212" max="9215" width="0" style="174" hidden="1" customWidth="1"/>
    <col min="9216" max="9216" width="9.6640625" style="174" customWidth="1"/>
    <col min="9217" max="9217" width="0" style="174" hidden="1" customWidth="1"/>
    <col min="9218" max="9218" width="0.33203125" style="174" customWidth="1"/>
    <col min="9219" max="9222" width="0" style="174" hidden="1" customWidth="1"/>
    <col min="9223" max="9223" width="12.44140625" style="174" customWidth="1"/>
    <col min="9224" max="9224" width="10.33203125" style="174" customWidth="1"/>
    <col min="9225" max="9225" width="9" style="174" customWidth="1"/>
    <col min="9226" max="9226" width="0.109375" style="174" customWidth="1"/>
    <col min="9227" max="9227" width="9.88671875" style="174" customWidth="1"/>
    <col min="9228" max="9228" width="8.88671875" style="174" customWidth="1"/>
    <col min="9229" max="9240" width="0" style="174" hidden="1" customWidth="1"/>
    <col min="9241" max="9242" width="12.33203125" style="174" customWidth="1"/>
    <col min="9243" max="9243" width="3.6640625" style="174" customWidth="1"/>
    <col min="9244" max="9244" width="23.6640625" style="174" customWidth="1"/>
    <col min="9245" max="9442" width="9.109375" style="174"/>
    <col min="9443" max="9443" width="4.44140625" style="174" bestFit="1" customWidth="1"/>
    <col min="9444" max="9444" width="5.6640625" style="174" customWidth="1"/>
    <col min="9445" max="9445" width="6.88671875" style="174" bestFit="1" customWidth="1"/>
    <col min="9446" max="9446" width="9" style="174" bestFit="1" customWidth="1"/>
    <col min="9447" max="9447" width="9" style="174" customWidth="1"/>
    <col min="9448" max="9448" width="6.109375" style="174" customWidth="1"/>
    <col min="9449" max="9449" width="8" style="174" customWidth="1"/>
    <col min="9450" max="9450" width="6.88671875" style="174" customWidth="1"/>
    <col min="9451" max="9451" width="10.6640625" style="174" customWidth="1"/>
    <col min="9452" max="9452" width="13.5546875" style="174" customWidth="1"/>
    <col min="9453" max="9453" width="24.44140625" style="174" customWidth="1"/>
    <col min="9454" max="9454" width="12.5546875" style="174" customWidth="1"/>
    <col min="9455" max="9456" width="0" style="174" hidden="1" customWidth="1"/>
    <col min="9457" max="9457" width="3.6640625" style="174" customWidth="1"/>
    <col min="9458" max="9458" width="3.44140625" style="174" customWidth="1"/>
    <col min="9459" max="9459" width="0" style="174" hidden="1" customWidth="1"/>
    <col min="9460" max="9460" width="6.88671875" style="174" customWidth="1"/>
    <col min="9461" max="9461" width="8.88671875" style="174" customWidth="1"/>
    <col min="9462" max="9462" width="11.44140625" style="174" customWidth="1"/>
    <col min="9463" max="9464" width="0" style="174" hidden="1" customWidth="1"/>
    <col min="9465" max="9465" width="0.109375" style="174" customWidth="1"/>
    <col min="9466" max="9466" width="0" style="174" hidden="1" customWidth="1"/>
    <col min="9467" max="9467" width="0.109375" style="174" customWidth="1"/>
    <col min="9468" max="9471" width="0" style="174" hidden="1" customWidth="1"/>
    <col min="9472" max="9472" width="9.6640625" style="174" customWidth="1"/>
    <col min="9473" max="9473" width="0" style="174" hidden="1" customWidth="1"/>
    <col min="9474" max="9474" width="0.33203125" style="174" customWidth="1"/>
    <col min="9475" max="9478" width="0" style="174" hidden="1" customWidth="1"/>
    <col min="9479" max="9479" width="12.44140625" style="174" customWidth="1"/>
    <col min="9480" max="9480" width="10.33203125" style="174" customWidth="1"/>
    <col min="9481" max="9481" width="9" style="174" customWidth="1"/>
    <col min="9482" max="9482" width="0.109375" style="174" customWidth="1"/>
    <col min="9483" max="9483" width="9.88671875" style="174" customWidth="1"/>
    <col min="9484" max="9484" width="8.88671875" style="174" customWidth="1"/>
    <col min="9485" max="9496" width="0" style="174" hidden="1" customWidth="1"/>
    <col min="9497" max="9498" width="12.33203125" style="174" customWidth="1"/>
    <col min="9499" max="9499" width="3.6640625" style="174" customWidth="1"/>
    <col min="9500" max="9500" width="23.6640625" style="174" customWidth="1"/>
    <col min="9501" max="9698" width="9.109375" style="174"/>
    <col min="9699" max="9699" width="4.44140625" style="174" bestFit="1" customWidth="1"/>
    <col min="9700" max="9700" width="5.6640625" style="174" customWidth="1"/>
    <col min="9701" max="9701" width="6.88671875" style="174" bestFit="1" customWidth="1"/>
    <col min="9702" max="9702" width="9" style="174" bestFit="1" customWidth="1"/>
    <col min="9703" max="9703" width="9" style="174" customWidth="1"/>
    <col min="9704" max="9704" width="6.109375" style="174" customWidth="1"/>
    <col min="9705" max="9705" width="8" style="174" customWidth="1"/>
    <col min="9706" max="9706" width="6.88671875" style="174" customWidth="1"/>
    <col min="9707" max="9707" width="10.6640625" style="174" customWidth="1"/>
    <col min="9708" max="9708" width="13.5546875" style="174" customWidth="1"/>
    <col min="9709" max="9709" width="24.44140625" style="174" customWidth="1"/>
    <col min="9710" max="9710" width="12.5546875" style="174" customWidth="1"/>
    <col min="9711" max="9712" width="0" style="174" hidden="1" customWidth="1"/>
    <col min="9713" max="9713" width="3.6640625" style="174" customWidth="1"/>
    <col min="9714" max="9714" width="3.44140625" style="174" customWidth="1"/>
    <col min="9715" max="9715" width="0" style="174" hidden="1" customWidth="1"/>
    <col min="9716" max="9716" width="6.88671875" style="174" customWidth="1"/>
    <col min="9717" max="9717" width="8.88671875" style="174" customWidth="1"/>
    <col min="9718" max="9718" width="11.44140625" style="174" customWidth="1"/>
    <col min="9719" max="9720" width="0" style="174" hidden="1" customWidth="1"/>
    <col min="9721" max="9721" width="0.109375" style="174" customWidth="1"/>
    <col min="9722" max="9722" width="0" style="174" hidden="1" customWidth="1"/>
    <col min="9723" max="9723" width="0.109375" style="174" customWidth="1"/>
    <col min="9724" max="9727" width="0" style="174" hidden="1" customWidth="1"/>
    <col min="9728" max="9728" width="9.6640625" style="174" customWidth="1"/>
    <col min="9729" max="9729" width="0" style="174" hidden="1" customWidth="1"/>
    <col min="9730" max="9730" width="0.33203125" style="174" customWidth="1"/>
    <col min="9731" max="9734" width="0" style="174" hidden="1" customWidth="1"/>
    <col min="9735" max="9735" width="12.44140625" style="174" customWidth="1"/>
    <col min="9736" max="9736" width="10.33203125" style="174" customWidth="1"/>
    <col min="9737" max="9737" width="9" style="174" customWidth="1"/>
    <col min="9738" max="9738" width="0.109375" style="174" customWidth="1"/>
    <col min="9739" max="9739" width="9.88671875" style="174" customWidth="1"/>
    <col min="9740" max="9740" width="8.88671875" style="174" customWidth="1"/>
    <col min="9741" max="9752" width="0" style="174" hidden="1" customWidth="1"/>
    <col min="9753" max="9754" width="12.33203125" style="174" customWidth="1"/>
    <col min="9755" max="9755" width="3.6640625" style="174" customWidth="1"/>
    <col min="9756" max="9756" width="23.6640625" style="174" customWidth="1"/>
    <col min="9757" max="9954" width="9.109375" style="174"/>
    <col min="9955" max="9955" width="4.44140625" style="174" bestFit="1" customWidth="1"/>
    <col min="9956" max="9956" width="5.6640625" style="174" customWidth="1"/>
    <col min="9957" max="9957" width="6.88671875" style="174" bestFit="1" customWidth="1"/>
    <col min="9958" max="9958" width="9" style="174" bestFit="1" customWidth="1"/>
    <col min="9959" max="9959" width="9" style="174" customWidth="1"/>
    <col min="9960" max="9960" width="6.109375" style="174" customWidth="1"/>
    <col min="9961" max="9961" width="8" style="174" customWidth="1"/>
    <col min="9962" max="9962" width="6.88671875" style="174" customWidth="1"/>
    <col min="9963" max="9963" width="10.6640625" style="174" customWidth="1"/>
    <col min="9964" max="9964" width="13.5546875" style="174" customWidth="1"/>
    <col min="9965" max="9965" width="24.44140625" style="174" customWidth="1"/>
    <col min="9966" max="9966" width="12.5546875" style="174" customWidth="1"/>
    <col min="9967" max="9968" width="0" style="174" hidden="1" customWidth="1"/>
    <col min="9969" max="9969" width="3.6640625" style="174" customWidth="1"/>
    <col min="9970" max="9970" width="3.44140625" style="174" customWidth="1"/>
    <col min="9971" max="9971" width="0" style="174" hidden="1" customWidth="1"/>
    <col min="9972" max="9972" width="6.88671875" style="174" customWidth="1"/>
    <col min="9973" max="9973" width="8.88671875" style="174" customWidth="1"/>
    <col min="9974" max="9974" width="11.44140625" style="174" customWidth="1"/>
    <col min="9975" max="9976" width="0" style="174" hidden="1" customWidth="1"/>
    <col min="9977" max="9977" width="0.109375" style="174" customWidth="1"/>
    <col min="9978" max="9978" width="0" style="174" hidden="1" customWidth="1"/>
    <col min="9979" max="9979" width="0.109375" style="174" customWidth="1"/>
    <col min="9980" max="9983" width="0" style="174" hidden="1" customWidth="1"/>
    <col min="9984" max="9984" width="9.6640625" style="174" customWidth="1"/>
    <col min="9985" max="9985" width="0" style="174" hidden="1" customWidth="1"/>
    <col min="9986" max="9986" width="0.33203125" style="174" customWidth="1"/>
    <col min="9987" max="9990" width="0" style="174" hidden="1" customWidth="1"/>
    <col min="9991" max="9991" width="12.44140625" style="174" customWidth="1"/>
    <col min="9992" max="9992" width="10.33203125" style="174" customWidth="1"/>
    <col min="9993" max="9993" width="9" style="174" customWidth="1"/>
    <col min="9994" max="9994" width="0.109375" style="174" customWidth="1"/>
    <col min="9995" max="9995" width="9.88671875" style="174" customWidth="1"/>
    <col min="9996" max="9996" width="8.88671875" style="174" customWidth="1"/>
    <col min="9997" max="10008" width="0" style="174" hidden="1" customWidth="1"/>
    <col min="10009" max="10010" width="12.33203125" style="174" customWidth="1"/>
    <col min="10011" max="10011" width="3.6640625" style="174" customWidth="1"/>
    <col min="10012" max="10012" width="23.6640625" style="174" customWidth="1"/>
    <col min="10013" max="10210" width="9.109375" style="174"/>
    <col min="10211" max="10211" width="4.44140625" style="174" bestFit="1" customWidth="1"/>
    <col min="10212" max="10212" width="5.6640625" style="174" customWidth="1"/>
    <col min="10213" max="10213" width="6.88671875" style="174" bestFit="1" customWidth="1"/>
    <col min="10214" max="10214" width="9" style="174" bestFit="1" customWidth="1"/>
    <col min="10215" max="10215" width="9" style="174" customWidth="1"/>
    <col min="10216" max="10216" width="6.109375" style="174" customWidth="1"/>
    <col min="10217" max="10217" width="8" style="174" customWidth="1"/>
    <col min="10218" max="10218" width="6.88671875" style="174" customWidth="1"/>
    <col min="10219" max="10219" width="10.6640625" style="174" customWidth="1"/>
    <col min="10220" max="10220" width="13.5546875" style="174" customWidth="1"/>
    <col min="10221" max="10221" width="24.44140625" style="174" customWidth="1"/>
    <col min="10222" max="10222" width="12.5546875" style="174" customWidth="1"/>
    <col min="10223" max="10224" width="0" style="174" hidden="1" customWidth="1"/>
    <col min="10225" max="10225" width="3.6640625" style="174" customWidth="1"/>
    <col min="10226" max="10226" width="3.44140625" style="174" customWidth="1"/>
    <col min="10227" max="10227" width="0" style="174" hidden="1" customWidth="1"/>
    <col min="10228" max="10228" width="6.88671875" style="174" customWidth="1"/>
    <col min="10229" max="10229" width="8.88671875" style="174" customWidth="1"/>
    <col min="10230" max="10230" width="11.44140625" style="174" customWidth="1"/>
    <col min="10231" max="10232" width="0" style="174" hidden="1" customWidth="1"/>
    <col min="10233" max="10233" width="0.109375" style="174" customWidth="1"/>
    <col min="10234" max="10234" width="0" style="174" hidden="1" customWidth="1"/>
    <col min="10235" max="10235" width="0.109375" style="174" customWidth="1"/>
    <col min="10236" max="10239" width="0" style="174" hidden="1" customWidth="1"/>
    <col min="10240" max="10240" width="9.6640625" style="174" customWidth="1"/>
    <col min="10241" max="10241" width="0" style="174" hidden="1" customWidth="1"/>
    <col min="10242" max="10242" width="0.33203125" style="174" customWidth="1"/>
    <col min="10243" max="10246" width="0" style="174" hidden="1" customWidth="1"/>
    <col min="10247" max="10247" width="12.44140625" style="174" customWidth="1"/>
    <col min="10248" max="10248" width="10.33203125" style="174" customWidth="1"/>
    <col min="10249" max="10249" width="9" style="174" customWidth="1"/>
    <col min="10250" max="10250" width="0.109375" style="174" customWidth="1"/>
    <col min="10251" max="10251" width="9.88671875" style="174" customWidth="1"/>
    <col min="10252" max="10252" width="8.88671875" style="174" customWidth="1"/>
    <col min="10253" max="10264" width="0" style="174" hidden="1" customWidth="1"/>
    <col min="10265" max="10266" width="12.33203125" style="174" customWidth="1"/>
    <col min="10267" max="10267" width="3.6640625" style="174" customWidth="1"/>
    <col min="10268" max="10268" width="23.6640625" style="174" customWidth="1"/>
    <col min="10269" max="10466" width="9.109375" style="174"/>
    <col min="10467" max="10467" width="4.44140625" style="174" bestFit="1" customWidth="1"/>
    <col min="10468" max="10468" width="5.6640625" style="174" customWidth="1"/>
    <col min="10469" max="10469" width="6.88671875" style="174" bestFit="1" customWidth="1"/>
    <col min="10470" max="10470" width="9" style="174" bestFit="1" customWidth="1"/>
    <col min="10471" max="10471" width="9" style="174" customWidth="1"/>
    <col min="10472" max="10472" width="6.109375" style="174" customWidth="1"/>
    <col min="10473" max="10473" width="8" style="174" customWidth="1"/>
    <col min="10474" max="10474" width="6.88671875" style="174" customWidth="1"/>
    <col min="10475" max="10475" width="10.6640625" style="174" customWidth="1"/>
    <col min="10476" max="10476" width="13.5546875" style="174" customWidth="1"/>
    <col min="10477" max="10477" width="24.44140625" style="174" customWidth="1"/>
    <col min="10478" max="10478" width="12.5546875" style="174" customWidth="1"/>
    <col min="10479" max="10480" width="0" style="174" hidden="1" customWidth="1"/>
    <col min="10481" max="10481" width="3.6640625" style="174" customWidth="1"/>
    <col min="10482" max="10482" width="3.44140625" style="174" customWidth="1"/>
    <col min="10483" max="10483" width="0" style="174" hidden="1" customWidth="1"/>
    <col min="10484" max="10484" width="6.88671875" style="174" customWidth="1"/>
    <col min="10485" max="10485" width="8.88671875" style="174" customWidth="1"/>
    <col min="10486" max="10486" width="11.44140625" style="174" customWidth="1"/>
    <col min="10487" max="10488" width="0" style="174" hidden="1" customWidth="1"/>
    <col min="10489" max="10489" width="0.109375" style="174" customWidth="1"/>
    <col min="10490" max="10490" width="0" style="174" hidden="1" customWidth="1"/>
    <col min="10491" max="10491" width="0.109375" style="174" customWidth="1"/>
    <col min="10492" max="10495" width="0" style="174" hidden="1" customWidth="1"/>
    <col min="10496" max="10496" width="9.6640625" style="174" customWidth="1"/>
    <col min="10497" max="10497" width="0" style="174" hidden="1" customWidth="1"/>
    <col min="10498" max="10498" width="0.33203125" style="174" customWidth="1"/>
    <col min="10499" max="10502" width="0" style="174" hidden="1" customWidth="1"/>
    <col min="10503" max="10503" width="12.44140625" style="174" customWidth="1"/>
    <col min="10504" max="10504" width="10.33203125" style="174" customWidth="1"/>
    <col min="10505" max="10505" width="9" style="174" customWidth="1"/>
    <col min="10506" max="10506" width="0.109375" style="174" customWidth="1"/>
    <col min="10507" max="10507" width="9.88671875" style="174" customWidth="1"/>
    <col min="10508" max="10508" width="8.88671875" style="174" customWidth="1"/>
    <col min="10509" max="10520" width="0" style="174" hidden="1" customWidth="1"/>
    <col min="10521" max="10522" width="12.33203125" style="174" customWidth="1"/>
    <col min="10523" max="10523" width="3.6640625" style="174" customWidth="1"/>
    <col min="10524" max="10524" width="23.6640625" style="174" customWidth="1"/>
    <col min="10525" max="10722" width="9.109375" style="174"/>
    <col min="10723" max="10723" width="4.44140625" style="174" bestFit="1" customWidth="1"/>
    <col min="10724" max="10724" width="5.6640625" style="174" customWidth="1"/>
    <col min="10725" max="10725" width="6.88671875" style="174" bestFit="1" customWidth="1"/>
    <col min="10726" max="10726" width="9" style="174" bestFit="1" customWidth="1"/>
    <col min="10727" max="10727" width="9" style="174" customWidth="1"/>
    <col min="10728" max="10728" width="6.109375" style="174" customWidth="1"/>
    <col min="10729" max="10729" width="8" style="174" customWidth="1"/>
    <col min="10730" max="10730" width="6.88671875" style="174" customWidth="1"/>
    <col min="10731" max="10731" width="10.6640625" style="174" customWidth="1"/>
    <col min="10732" max="10732" width="13.5546875" style="174" customWidth="1"/>
    <col min="10733" max="10733" width="24.44140625" style="174" customWidth="1"/>
    <col min="10734" max="10734" width="12.5546875" style="174" customWidth="1"/>
    <col min="10735" max="10736" width="0" style="174" hidden="1" customWidth="1"/>
    <col min="10737" max="10737" width="3.6640625" style="174" customWidth="1"/>
    <col min="10738" max="10738" width="3.44140625" style="174" customWidth="1"/>
    <col min="10739" max="10739" width="0" style="174" hidden="1" customWidth="1"/>
    <col min="10740" max="10740" width="6.88671875" style="174" customWidth="1"/>
    <col min="10741" max="10741" width="8.88671875" style="174" customWidth="1"/>
    <col min="10742" max="10742" width="11.44140625" style="174" customWidth="1"/>
    <col min="10743" max="10744" width="0" style="174" hidden="1" customWidth="1"/>
    <col min="10745" max="10745" width="0.109375" style="174" customWidth="1"/>
    <col min="10746" max="10746" width="0" style="174" hidden="1" customWidth="1"/>
    <col min="10747" max="10747" width="0.109375" style="174" customWidth="1"/>
    <col min="10748" max="10751" width="0" style="174" hidden="1" customWidth="1"/>
    <col min="10752" max="10752" width="9.6640625" style="174" customWidth="1"/>
    <col min="10753" max="10753" width="0" style="174" hidden="1" customWidth="1"/>
    <col min="10754" max="10754" width="0.33203125" style="174" customWidth="1"/>
    <col min="10755" max="10758" width="0" style="174" hidden="1" customWidth="1"/>
    <col min="10759" max="10759" width="12.44140625" style="174" customWidth="1"/>
    <col min="10760" max="10760" width="10.33203125" style="174" customWidth="1"/>
    <col min="10761" max="10761" width="9" style="174" customWidth="1"/>
    <col min="10762" max="10762" width="0.109375" style="174" customWidth="1"/>
    <col min="10763" max="10763" width="9.88671875" style="174" customWidth="1"/>
    <col min="10764" max="10764" width="8.88671875" style="174" customWidth="1"/>
    <col min="10765" max="10776" width="0" style="174" hidden="1" customWidth="1"/>
    <col min="10777" max="10778" width="12.33203125" style="174" customWidth="1"/>
    <col min="10779" max="10779" width="3.6640625" style="174" customWidth="1"/>
    <col min="10780" max="10780" width="23.6640625" style="174" customWidth="1"/>
    <col min="10781" max="10978" width="9.109375" style="174"/>
    <col min="10979" max="10979" width="4.44140625" style="174" bestFit="1" customWidth="1"/>
    <col min="10980" max="10980" width="5.6640625" style="174" customWidth="1"/>
    <col min="10981" max="10981" width="6.88671875" style="174" bestFit="1" customWidth="1"/>
    <col min="10982" max="10982" width="9" style="174" bestFit="1" customWidth="1"/>
    <col min="10983" max="10983" width="9" style="174" customWidth="1"/>
    <col min="10984" max="10984" width="6.109375" style="174" customWidth="1"/>
    <col min="10985" max="10985" width="8" style="174" customWidth="1"/>
    <col min="10986" max="10986" width="6.88671875" style="174" customWidth="1"/>
    <col min="10987" max="10987" width="10.6640625" style="174" customWidth="1"/>
    <col min="10988" max="10988" width="13.5546875" style="174" customWidth="1"/>
    <col min="10989" max="10989" width="24.44140625" style="174" customWidth="1"/>
    <col min="10990" max="10990" width="12.5546875" style="174" customWidth="1"/>
    <col min="10991" max="10992" width="0" style="174" hidden="1" customWidth="1"/>
    <col min="10993" max="10993" width="3.6640625" style="174" customWidth="1"/>
    <col min="10994" max="10994" width="3.44140625" style="174" customWidth="1"/>
    <col min="10995" max="10995" width="0" style="174" hidden="1" customWidth="1"/>
    <col min="10996" max="10996" width="6.88671875" style="174" customWidth="1"/>
    <col min="10997" max="10997" width="8.88671875" style="174" customWidth="1"/>
    <col min="10998" max="10998" width="11.44140625" style="174" customWidth="1"/>
    <col min="10999" max="11000" width="0" style="174" hidden="1" customWidth="1"/>
    <col min="11001" max="11001" width="0.109375" style="174" customWidth="1"/>
    <col min="11002" max="11002" width="0" style="174" hidden="1" customWidth="1"/>
    <col min="11003" max="11003" width="0.109375" style="174" customWidth="1"/>
    <col min="11004" max="11007" width="0" style="174" hidden="1" customWidth="1"/>
    <col min="11008" max="11008" width="9.6640625" style="174" customWidth="1"/>
    <col min="11009" max="11009" width="0" style="174" hidden="1" customWidth="1"/>
    <col min="11010" max="11010" width="0.33203125" style="174" customWidth="1"/>
    <col min="11011" max="11014" width="0" style="174" hidden="1" customWidth="1"/>
    <col min="11015" max="11015" width="12.44140625" style="174" customWidth="1"/>
    <col min="11016" max="11016" width="10.33203125" style="174" customWidth="1"/>
    <col min="11017" max="11017" width="9" style="174" customWidth="1"/>
    <col min="11018" max="11018" width="0.109375" style="174" customWidth="1"/>
    <col min="11019" max="11019" width="9.88671875" style="174" customWidth="1"/>
    <col min="11020" max="11020" width="8.88671875" style="174" customWidth="1"/>
    <col min="11021" max="11032" width="0" style="174" hidden="1" customWidth="1"/>
    <col min="11033" max="11034" width="12.33203125" style="174" customWidth="1"/>
    <col min="11035" max="11035" width="3.6640625" style="174" customWidth="1"/>
    <col min="11036" max="11036" width="23.6640625" style="174" customWidth="1"/>
    <col min="11037" max="11234" width="9.109375" style="174"/>
    <col min="11235" max="11235" width="4.44140625" style="174" bestFit="1" customWidth="1"/>
    <col min="11236" max="11236" width="5.6640625" style="174" customWidth="1"/>
    <col min="11237" max="11237" width="6.88671875" style="174" bestFit="1" customWidth="1"/>
    <col min="11238" max="11238" width="9" style="174" bestFit="1" customWidth="1"/>
    <col min="11239" max="11239" width="9" style="174" customWidth="1"/>
    <col min="11240" max="11240" width="6.109375" style="174" customWidth="1"/>
    <col min="11241" max="11241" width="8" style="174" customWidth="1"/>
    <col min="11242" max="11242" width="6.88671875" style="174" customWidth="1"/>
    <col min="11243" max="11243" width="10.6640625" style="174" customWidth="1"/>
    <col min="11244" max="11244" width="13.5546875" style="174" customWidth="1"/>
    <col min="11245" max="11245" width="24.44140625" style="174" customWidth="1"/>
    <col min="11246" max="11246" width="12.5546875" style="174" customWidth="1"/>
    <col min="11247" max="11248" width="0" style="174" hidden="1" customWidth="1"/>
    <col min="11249" max="11249" width="3.6640625" style="174" customWidth="1"/>
    <col min="11250" max="11250" width="3.44140625" style="174" customWidth="1"/>
    <col min="11251" max="11251" width="0" style="174" hidden="1" customWidth="1"/>
    <col min="11252" max="11252" width="6.88671875" style="174" customWidth="1"/>
    <col min="11253" max="11253" width="8.88671875" style="174" customWidth="1"/>
    <col min="11254" max="11254" width="11.44140625" style="174" customWidth="1"/>
    <col min="11255" max="11256" width="0" style="174" hidden="1" customWidth="1"/>
    <col min="11257" max="11257" width="0.109375" style="174" customWidth="1"/>
    <col min="11258" max="11258" width="0" style="174" hidden="1" customWidth="1"/>
    <col min="11259" max="11259" width="0.109375" style="174" customWidth="1"/>
    <col min="11260" max="11263" width="0" style="174" hidden="1" customWidth="1"/>
    <col min="11264" max="11264" width="9.6640625" style="174" customWidth="1"/>
    <col min="11265" max="11265" width="0" style="174" hidden="1" customWidth="1"/>
    <col min="11266" max="11266" width="0.33203125" style="174" customWidth="1"/>
    <col min="11267" max="11270" width="0" style="174" hidden="1" customWidth="1"/>
    <col min="11271" max="11271" width="12.44140625" style="174" customWidth="1"/>
    <col min="11272" max="11272" width="10.33203125" style="174" customWidth="1"/>
    <col min="11273" max="11273" width="9" style="174" customWidth="1"/>
    <col min="11274" max="11274" width="0.109375" style="174" customWidth="1"/>
    <col min="11275" max="11275" width="9.88671875" style="174" customWidth="1"/>
    <col min="11276" max="11276" width="8.88671875" style="174" customWidth="1"/>
    <col min="11277" max="11288" width="0" style="174" hidden="1" customWidth="1"/>
    <col min="11289" max="11290" width="12.33203125" style="174" customWidth="1"/>
    <col min="11291" max="11291" width="3.6640625" style="174" customWidth="1"/>
    <col min="11292" max="11292" width="23.6640625" style="174" customWidth="1"/>
    <col min="11293" max="11490" width="9.109375" style="174"/>
    <col min="11491" max="11491" width="4.44140625" style="174" bestFit="1" customWidth="1"/>
    <col min="11492" max="11492" width="5.6640625" style="174" customWidth="1"/>
    <col min="11493" max="11493" width="6.88671875" style="174" bestFit="1" customWidth="1"/>
    <col min="11494" max="11494" width="9" style="174" bestFit="1" customWidth="1"/>
    <col min="11495" max="11495" width="9" style="174" customWidth="1"/>
    <col min="11496" max="11496" width="6.109375" style="174" customWidth="1"/>
    <col min="11497" max="11497" width="8" style="174" customWidth="1"/>
    <col min="11498" max="11498" width="6.88671875" style="174" customWidth="1"/>
    <col min="11499" max="11499" width="10.6640625" style="174" customWidth="1"/>
    <col min="11500" max="11500" width="13.5546875" style="174" customWidth="1"/>
    <col min="11501" max="11501" width="24.44140625" style="174" customWidth="1"/>
    <col min="11502" max="11502" width="12.5546875" style="174" customWidth="1"/>
    <col min="11503" max="11504" width="0" style="174" hidden="1" customWidth="1"/>
    <col min="11505" max="11505" width="3.6640625" style="174" customWidth="1"/>
    <col min="11506" max="11506" width="3.44140625" style="174" customWidth="1"/>
    <col min="11507" max="11507" width="0" style="174" hidden="1" customWidth="1"/>
    <col min="11508" max="11508" width="6.88671875" style="174" customWidth="1"/>
    <col min="11509" max="11509" width="8.88671875" style="174" customWidth="1"/>
    <col min="11510" max="11510" width="11.44140625" style="174" customWidth="1"/>
    <col min="11511" max="11512" width="0" style="174" hidden="1" customWidth="1"/>
    <col min="11513" max="11513" width="0.109375" style="174" customWidth="1"/>
    <col min="11514" max="11514" width="0" style="174" hidden="1" customWidth="1"/>
    <col min="11515" max="11515" width="0.109375" style="174" customWidth="1"/>
    <col min="11516" max="11519" width="0" style="174" hidden="1" customWidth="1"/>
    <col min="11520" max="11520" width="9.6640625" style="174" customWidth="1"/>
    <col min="11521" max="11521" width="0" style="174" hidden="1" customWidth="1"/>
    <col min="11522" max="11522" width="0.33203125" style="174" customWidth="1"/>
    <col min="11523" max="11526" width="0" style="174" hidden="1" customWidth="1"/>
    <col min="11527" max="11527" width="12.44140625" style="174" customWidth="1"/>
    <col min="11528" max="11528" width="10.33203125" style="174" customWidth="1"/>
    <col min="11529" max="11529" width="9" style="174" customWidth="1"/>
    <col min="11530" max="11530" width="0.109375" style="174" customWidth="1"/>
    <col min="11531" max="11531" width="9.88671875" style="174" customWidth="1"/>
    <col min="11532" max="11532" width="8.88671875" style="174" customWidth="1"/>
    <col min="11533" max="11544" width="0" style="174" hidden="1" customWidth="1"/>
    <col min="11545" max="11546" width="12.33203125" style="174" customWidth="1"/>
    <col min="11547" max="11547" width="3.6640625" style="174" customWidth="1"/>
    <col min="11548" max="11548" width="23.6640625" style="174" customWidth="1"/>
    <col min="11549" max="11746" width="9.109375" style="174"/>
    <col min="11747" max="11747" width="4.44140625" style="174" bestFit="1" customWidth="1"/>
    <col min="11748" max="11748" width="5.6640625" style="174" customWidth="1"/>
    <col min="11749" max="11749" width="6.88671875" style="174" bestFit="1" customWidth="1"/>
    <col min="11750" max="11750" width="9" style="174" bestFit="1" customWidth="1"/>
    <col min="11751" max="11751" width="9" style="174" customWidth="1"/>
    <col min="11752" max="11752" width="6.109375" style="174" customWidth="1"/>
    <col min="11753" max="11753" width="8" style="174" customWidth="1"/>
    <col min="11754" max="11754" width="6.88671875" style="174" customWidth="1"/>
    <col min="11755" max="11755" width="10.6640625" style="174" customWidth="1"/>
    <col min="11756" max="11756" width="13.5546875" style="174" customWidth="1"/>
    <col min="11757" max="11757" width="24.44140625" style="174" customWidth="1"/>
    <col min="11758" max="11758" width="12.5546875" style="174" customWidth="1"/>
    <col min="11759" max="11760" width="0" style="174" hidden="1" customWidth="1"/>
    <col min="11761" max="11761" width="3.6640625" style="174" customWidth="1"/>
    <col min="11762" max="11762" width="3.44140625" style="174" customWidth="1"/>
    <col min="11763" max="11763" width="0" style="174" hidden="1" customWidth="1"/>
    <col min="11764" max="11764" width="6.88671875" style="174" customWidth="1"/>
    <col min="11765" max="11765" width="8.88671875" style="174" customWidth="1"/>
    <col min="11766" max="11766" width="11.44140625" style="174" customWidth="1"/>
    <col min="11767" max="11768" width="0" style="174" hidden="1" customWidth="1"/>
    <col min="11769" max="11769" width="0.109375" style="174" customWidth="1"/>
    <col min="11770" max="11770" width="0" style="174" hidden="1" customWidth="1"/>
    <col min="11771" max="11771" width="0.109375" style="174" customWidth="1"/>
    <col min="11772" max="11775" width="0" style="174" hidden="1" customWidth="1"/>
    <col min="11776" max="11776" width="9.6640625" style="174" customWidth="1"/>
    <col min="11777" max="11777" width="0" style="174" hidden="1" customWidth="1"/>
    <col min="11778" max="11778" width="0.33203125" style="174" customWidth="1"/>
    <col min="11779" max="11782" width="0" style="174" hidden="1" customWidth="1"/>
    <col min="11783" max="11783" width="12.44140625" style="174" customWidth="1"/>
    <col min="11784" max="11784" width="10.33203125" style="174" customWidth="1"/>
    <col min="11785" max="11785" width="9" style="174" customWidth="1"/>
    <col min="11786" max="11786" width="0.109375" style="174" customWidth="1"/>
    <col min="11787" max="11787" width="9.88671875" style="174" customWidth="1"/>
    <col min="11788" max="11788" width="8.88671875" style="174" customWidth="1"/>
    <col min="11789" max="11800" width="0" style="174" hidden="1" customWidth="1"/>
    <col min="11801" max="11802" width="12.33203125" style="174" customWidth="1"/>
    <col min="11803" max="11803" width="3.6640625" style="174" customWidth="1"/>
    <col min="11804" max="11804" width="23.6640625" style="174" customWidth="1"/>
    <col min="11805" max="12002" width="9.109375" style="174"/>
    <col min="12003" max="12003" width="4.44140625" style="174" bestFit="1" customWidth="1"/>
    <col min="12004" max="12004" width="5.6640625" style="174" customWidth="1"/>
    <col min="12005" max="12005" width="6.88671875" style="174" bestFit="1" customWidth="1"/>
    <col min="12006" max="12006" width="9" style="174" bestFit="1" customWidth="1"/>
    <col min="12007" max="12007" width="9" style="174" customWidth="1"/>
    <col min="12008" max="12008" width="6.109375" style="174" customWidth="1"/>
    <col min="12009" max="12009" width="8" style="174" customWidth="1"/>
    <col min="12010" max="12010" width="6.88671875" style="174" customWidth="1"/>
    <col min="12011" max="12011" width="10.6640625" style="174" customWidth="1"/>
    <col min="12012" max="12012" width="13.5546875" style="174" customWidth="1"/>
    <col min="12013" max="12013" width="24.44140625" style="174" customWidth="1"/>
    <col min="12014" max="12014" width="12.5546875" style="174" customWidth="1"/>
    <col min="12015" max="12016" width="0" style="174" hidden="1" customWidth="1"/>
    <col min="12017" max="12017" width="3.6640625" style="174" customWidth="1"/>
    <col min="12018" max="12018" width="3.44140625" style="174" customWidth="1"/>
    <col min="12019" max="12019" width="0" style="174" hidden="1" customWidth="1"/>
    <col min="12020" max="12020" width="6.88671875" style="174" customWidth="1"/>
    <col min="12021" max="12021" width="8.88671875" style="174" customWidth="1"/>
    <col min="12022" max="12022" width="11.44140625" style="174" customWidth="1"/>
    <col min="12023" max="12024" width="0" style="174" hidden="1" customWidth="1"/>
    <col min="12025" max="12025" width="0.109375" style="174" customWidth="1"/>
    <col min="12026" max="12026" width="0" style="174" hidden="1" customWidth="1"/>
    <col min="12027" max="12027" width="0.109375" style="174" customWidth="1"/>
    <col min="12028" max="12031" width="0" style="174" hidden="1" customWidth="1"/>
    <col min="12032" max="12032" width="9.6640625" style="174" customWidth="1"/>
    <col min="12033" max="12033" width="0" style="174" hidden="1" customWidth="1"/>
    <col min="12034" max="12034" width="0.33203125" style="174" customWidth="1"/>
    <col min="12035" max="12038" width="0" style="174" hidden="1" customWidth="1"/>
    <col min="12039" max="12039" width="12.44140625" style="174" customWidth="1"/>
    <col min="12040" max="12040" width="10.33203125" style="174" customWidth="1"/>
    <col min="12041" max="12041" width="9" style="174" customWidth="1"/>
    <col min="12042" max="12042" width="0.109375" style="174" customWidth="1"/>
    <col min="12043" max="12043" width="9.88671875" style="174" customWidth="1"/>
    <col min="12044" max="12044" width="8.88671875" style="174" customWidth="1"/>
    <col min="12045" max="12056" width="0" style="174" hidden="1" customWidth="1"/>
    <col min="12057" max="12058" width="12.33203125" style="174" customWidth="1"/>
    <col min="12059" max="12059" width="3.6640625" style="174" customWidth="1"/>
    <col min="12060" max="12060" width="23.6640625" style="174" customWidth="1"/>
    <col min="12061" max="12258" width="9.109375" style="174"/>
    <col min="12259" max="12259" width="4.44140625" style="174" bestFit="1" customWidth="1"/>
    <col min="12260" max="12260" width="5.6640625" style="174" customWidth="1"/>
    <col min="12261" max="12261" width="6.88671875" style="174" bestFit="1" customWidth="1"/>
    <col min="12262" max="12262" width="9" style="174" bestFit="1" customWidth="1"/>
    <col min="12263" max="12263" width="9" style="174" customWidth="1"/>
    <col min="12264" max="12264" width="6.109375" style="174" customWidth="1"/>
    <col min="12265" max="12265" width="8" style="174" customWidth="1"/>
    <col min="12266" max="12266" width="6.88671875" style="174" customWidth="1"/>
    <col min="12267" max="12267" width="10.6640625" style="174" customWidth="1"/>
    <col min="12268" max="12268" width="13.5546875" style="174" customWidth="1"/>
    <col min="12269" max="12269" width="24.44140625" style="174" customWidth="1"/>
    <col min="12270" max="12270" width="12.5546875" style="174" customWidth="1"/>
    <col min="12271" max="12272" width="0" style="174" hidden="1" customWidth="1"/>
    <col min="12273" max="12273" width="3.6640625" style="174" customWidth="1"/>
    <col min="12274" max="12274" width="3.44140625" style="174" customWidth="1"/>
    <col min="12275" max="12275" width="0" style="174" hidden="1" customWidth="1"/>
    <col min="12276" max="12276" width="6.88671875" style="174" customWidth="1"/>
    <col min="12277" max="12277" width="8.88671875" style="174" customWidth="1"/>
    <col min="12278" max="12278" width="11.44140625" style="174" customWidth="1"/>
    <col min="12279" max="12280" width="0" style="174" hidden="1" customWidth="1"/>
    <col min="12281" max="12281" width="0.109375" style="174" customWidth="1"/>
    <col min="12282" max="12282" width="0" style="174" hidden="1" customWidth="1"/>
    <col min="12283" max="12283" width="0.109375" style="174" customWidth="1"/>
    <col min="12284" max="12287" width="0" style="174" hidden="1" customWidth="1"/>
    <col min="12288" max="12288" width="9.6640625" style="174" customWidth="1"/>
    <col min="12289" max="12289" width="0" style="174" hidden="1" customWidth="1"/>
    <col min="12290" max="12290" width="0.33203125" style="174" customWidth="1"/>
    <col min="12291" max="12294" width="0" style="174" hidden="1" customWidth="1"/>
    <col min="12295" max="12295" width="12.44140625" style="174" customWidth="1"/>
    <col min="12296" max="12296" width="10.33203125" style="174" customWidth="1"/>
    <col min="12297" max="12297" width="9" style="174" customWidth="1"/>
    <col min="12298" max="12298" width="0.109375" style="174" customWidth="1"/>
    <col min="12299" max="12299" width="9.88671875" style="174" customWidth="1"/>
    <col min="12300" max="12300" width="8.88671875" style="174" customWidth="1"/>
    <col min="12301" max="12312" width="0" style="174" hidden="1" customWidth="1"/>
    <col min="12313" max="12314" width="12.33203125" style="174" customWidth="1"/>
    <col min="12315" max="12315" width="3.6640625" style="174" customWidth="1"/>
    <col min="12316" max="12316" width="23.6640625" style="174" customWidth="1"/>
    <col min="12317" max="12514" width="9.109375" style="174"/>
    <col min="12515" max="12515" width="4.44140625" style="174" bestFit="1" customWidth="1"/>
    <col min="12516" max="12516" width="5.6640625" style="174" customWidth="1"/>
    <col min="12517" max="12517" width="6.88671875" style="174" bestFit="1" customWidth="1"/>
    <col min="12518" max="12518" width="9" style="174" bestFit="1" customWidth="1"/>
    <col min="12519" max="12519" width="9" style="174" customWidth="1"/>
    <col min="12520" max="12520" width="6.109375" style="174" customWidth="1"/>
    <col min="12521" max="12521" width="8" style="174" customWidth="1"/>
    <col min="12522" max="12522" width="6.88671875" style="174" customWidth="1"/>
    <col min="12523" max="12523" width="10.6640625" style="174" customWidth="1"/>
    <col min="12524" max="12524" width="13.5546875" style="174" customWidth="1"/>
    <col min="12525" max="12525" width="24.44140625" style="174" customWidth="1"/>
    <col min="12526" max="12526" width="12.5546875" style="174" customWidth="1"/>
    <col min="12527" max="12528" width="0" style="174" hidden="1" customWidth="1"/>
    <col min="12529" max="12529" width="3.6640625" style="174" customWidth="1"/>
    <col min="12530" max="12530" width="3.44140625" style="174" customWidth="1"/>
    <col min="12531" max="12531" width="0" style="174" hidden="1" customWidth="1"/>
    <col min="12532" max="12532" width="6.88671875" style="174" customWidth="1"/>
    <col min="12533" max="12533" width="8.88671875" style="174" customWidth="1"/>
    <col min="12534" max="12534" width="11.44140625" style="174" customWidth="1"/>
    <col min="12535" max="12536" width="0" style="174" hidden="1" customWidth="1"/>
    <col min="12537" max="12537" width="0.109375" style="174" customWidth="1"/>
    <col min="12538" max="12538" width="0" style="174" hidden="1" customWidth="1"/>
    <col min="12539" max="12539" width="0.109375" style="174" customWidth="1"/>
    <col min="12540" max="12543" width="0" style="174" hidden="1" customWidth="1"/>
    <col min="12544" max="12544" width="9.6640625" style="174" customWidth="1"/>
    <col min="12545" max="12545" width="0" style="174" hidden="1" customWidth="1"/>
    <col min="12546" max="12546" width="0.33203125" style="174" customWidth="1"/>
    <col min="12547" max="12550" width="0" style="174" hidden="1" customWidth="1"/>
    <col min="12551" max="12551" width="12.44140625" style="174" customWidth="1"/>
    <col min="12552" max="12552" width="10.33203125" style="174" customWidth="1"/>
    <col min="12553" max="12553" width="9" style="174" customWidth="1"/>
    <col min="12554" max="12554" width="0.109375" style="174" customWidth="1"/>
    <col min="12555" max="12555" width="9.88671875" style="174" customWidth="1"/>
    <col min="12556" max="12556" width="8.88671875" style="174" customWidth="1"/>
    <col min="12557" max="12568" width="0" style="174" hidden="1" customWidth="1"/>
    <col min="12569" max="12570" width="12.33203125" style="174" customWidth="1"/>
    <col min="12571" max="12571" width="3.6640625" style="174" customWidth="1"/>
    <col min="12572" max="12572" width="23.6640625" style="174" customWidth="1"/>
    <col min="12573" max="12770" width="9.109375" style="174"/>
    <col min="12771" max="12771" width="4.44140625" style="174" bestFit="1" customWidth="1"/>
    <col min="12772" max="12772" width="5.6640625" style="174" customWidth="1"/>
    <col min="12773" max="12773" width="6.88671875" style="174" bestFit="1" customWidth="1"/>
    <col min="12774" max="12774" width="9" style="174" bestFit="1" customWidth="1"/>
    <col min="12775" max="12775" width="9" style="174" customWidth="1"/>
    <col min="12776" max="12776" width="6.109375" style="174" customWidth="1"/>
    <col min="12777" max="12777" width="8" style="174" customWidth="1"/>
    <col min="12778" max="12778" width="6.88671875" style="174" customWidth="1"/>
    <col min="12779" max="12779" width="10.6640625" style="174" customWidth="1"/>
    <col min="12780" max="12780" width="13.5546875" style="174" customWidth="1"/>
    <col min="12781" max="12781" width="24.44140625" style="174" customWidth="1"/>
    <col min="12782" max="12782" width="12.5546875" style="174" customWidth="1"/>
    <col min="12783" max="12784" width="0" style="174" hidden="1" customWidth="1"/>
    <col min="12785" max="12785" width="3.6640625" style="174" customWidth="1"/>
    <col min="12786" max="12786" width="3.44140625" style="174" customWidth="1"/>
    <col min="12787" max="12787" width="0" style="174" hidden="1" customWidth="1"/>
    <col min="12788" max="12788" width="6.88671875" style="174" customWidth="1"/>
    <col min="12789" max="12789" width="8.88671875" style="174" customWidth="1"/>
    <col min="12790" max="12790" width="11.44140625" style="174" customWidth="1"/>
    <col min="12791" max="12792" width="0" style="174" hidden="1" customWidth="1"/>
    <col min="12793" max="12793" width="0.109375" style="174" customWidth="1"/>
    <col min="12794" max="12794" width="0" style="174" hidden="1" customWidth="1"/>
    <col min="12795" max="12795" width="0.109375" style="174" customWidth="1"/>
    <col min="12796" max="12799" width="0" style="174" hidden="1" customWidth="1"/>
    <col min="12800" max="12800" width="9.6640625" style="174" customWidth="1"/>
    <col min="12801" max="12801" width="0" style="174" hidden="1" customWidth="1"/>
    <col min="12802" max="12802" width="0.33203125" style="174" customWidth="1"/>
    <col min="12803" max="12806" width="0" style="174" hidden="1" customWidth="1"/>
    <col min="12807" max="12807" width="12.44140625" style="174" customWidth="1"/>
    <col min="12808" max="12808" width="10.33203125" style="174" customWidth="1"/>
    <col min="12809" max="12809" width="9" style="174" customWidth="1"/>
    <col min="12810" max="12810" width="0.109375" style="174" customWidth="1"/>
    <col min="12811" max="12811" width="9.88671875" style="174" customWidth="1"/>
    <col min="12812" max="12812" width="8.88671875" style="174" customWidth="1"/>
    <col min="12813" max="12824" width="0" style="174" hidden="1" customWidth="1"/>
    <col min="12825" max="12826" width="12.33203125" style="174" customWidth="1"/>
    <col min="12827" max="12827" width="3.6640625" style="174" customWidth="1"/>
    <col min="12828" max="12828" width="23.6640625" style="174" customWidth="1"/>
    <col min="12829" max="13026" width="9.109375" style="174"/>
    <col min="13027" max="13027" width="4.44140625" style="174" bestFit="1" customWidth="1"/>
    <col min="13028" max="13028" width="5.6640625" style="174" customWidth="1"/>
    <col min="13029" max="13029" width="6.88671875" style="174" bestFit="1" customWidth="1"/>
    <col min="13030" max="13030" width="9" style="174" bestFit="1" customWidth="1"/>
    <col min="13031" max="13031" width="9" style="174" customWidth="1"/>
    <col min="13032" max="13032" width="6.109375" style="174" customWidth="1"/>
    <col min="13033" max="13033" width="8" style="174" customWidth="1"/>
    <col min="13034" max="13034" width="6.88671875" style="174" customWidth="1"/>
    <col min="13035" max="13035" width="10.6640625" style="174" customWidth="1"/>
    <col min="13036" max="13036" width="13.5546875" style="174" customWidth="1"/>
    <col min="13037" max="13037" width="24.44140625" style="174" customWidth="1"/>
    <col min="13038" max="13038" width="12.5546875" style="174" customWidth="1"/>
    <col min="13039" max="13040" width="0" style="174" hidden="1" customWidth="1"/>
    <col min="13041" max="13041" width="3.6640625" style="174" customWidth="1"/>
    <col min="13042" max="13042" width="3.44140625" style="174" customWidth="1"/>
    <col min="13043" max="13043" width="0" style="174" hidden="1" customWidth="1"/>
    <col min="13044" max="13044" width="6.88671875" style="174" customWidth="1"/>
    <col min="13045" max="13045" width="8.88671875" style="174" customWidth="1"/>
    <col min="13046" max="13046" width="11.44140625" style="174" customWidth="1"/>
    <col min="13047" max="13048" width="0" style="174" hidden="1" customWidth="1"/>
    <col min="13049" max="13049" width="0.109375" style="174" customWidth="1"/>
    <col min="13050" max="13050" width="0" style="174" hidden="1" customWidth="1"/>
    <col min="13051" max="13051" width="0.109375" style="174" customWidth="1"/>
    <col min="13052" max="13055" width="0" style="174" hidden="1" customWidth="1"/>
    <col min="13056" max="13056" width="9.6640625" style="174" customWidth="1"/>
    <col min="13057" max="13057" width="0" style="174" hidden="1" customWidth="1"/>
    <col min="13058" max="13058" width="0.33203125" style="174" customWidth="1"/>
    <col min="13059" max="13062" width="0" style="174" hidden="1" customWidth="1"/>
    <col min="13063" max="13063" width="12.44140625" style="174" customWidth="1"/>
    <col min="13064" max="13064" width="10.33203125" style="174" customWidth="1"/>
    <col min="13065" max="13065" width="9" style="174" customWidth="1"/>
    <col min="13066" max="13066" width="0.109375" style="174" customWidth="1"/>
    <col min="13067" max="13067" width="9.88671875" style="174" customWidth="1"/>
    <col min="13068" max="13068" width="8.88671875" style="174" customWidth="1"/>
    <col min="13069" max="13080" width="0" style="174" hidden="1" customWidth="1"/>
    <col min="13081" max="13082" width="12.33203125" style="174" customWidth="1"/>
    <col min="13083" max="13083" width="3.6640625" style="174" customWidth="1"/>
    <col min="13084" max="13084" width="23.6640625" style="174" customWidth="1"/>
    <col min="13085" max="13282" width="9.109375" style="174"/>
    <col min="13283" max="13283" width="4.44140625" style="174" bestFit="1" customWidth="1"/>
    <col min="13284" max="13284" width="5.6640625" style="174" customWidth="1"/>
    <col min="13285" max="13285" width="6.88671875" style="174" bestFit="1" customWidth="1"/>
    <col min="13286" max="13286" width="9" style="174" bestFit="1" customWidth="1"/>
    <col min="13287" max="13287" width="9" style="174" customWidth="1"/>
    <col min="13288" max="13288" width="6.109375" style="174" customWidth="1"/>
    <col min="13289" max="13289" width="8" style="174" customWidth="1"/>
    <col min="13290" max="13290" width="6.88671875" style="174" customWidth="1"/>
    <col min="13291" max="13291" width="10.6640625" style="174" customWidth="1"/>
    <col min="13292" max="13292" width="13.5546875" style="174" customWidth="1"/>
    <col min="13293" max="13293" width="24.44140625" style="174" customWidth="1"/>
    <col min="13294" max="13294" width="12.5546875" style="174" customWidth="1"/>
    <col min="13295" max="13296" width="0" style="174" hidden="1" customWidth="1"/>
    <col min="13297" max="13297" width="3.6640625" style="174" customWidth="1"/>
    <col min="13298" max="13298" width="3.44140625" style="174" customWidth="1"/>
    <col min="13299" max="13299" width="0" style="174" hidden="1" customWidth="1"/>
    <col min="13300" max="13300" width="6.88671875" style="174" customWidth="1"/>
    <col min="13301" max="13301" width="8.88671875" style="174" customWidth="1"/>
    <col min="13302" max="13302" width="11.44140625" style="174" customWidth="1"/>
    <col min="13303" max="13304" width="0" style="174" hidden="1" customWidth="1"/>
    <col min="13305" max="13305" width="0.109375" style="174" customWidth="1"/>
    <col min="13306" max="13306" width="0" style="174" hidden="1" customWidth="1"/>
    <col min="13307" max="13307" width="0.109375" style="174" customWidth="1"/>
    <col min="13308" max="13311" width="0" style="174" hidden="1" customWidth="1"/>
    <col min="13312" max="13312" width="9.6640625" style="174" customWidth="1"/>
    <col min="13313" max="13313" width="0" style="174" hidden="1" customWidth="1"/>
    <col min="13314" max="13314" width="0.33203125" style="174" customWidth="1"/>
    <col min="13315" max="13318" width="0" style="174" hidden="1" customWidth="1"/>
    <col min="13319" max="13319" width="12.44140625" style="174" customWidth="1"/>
    <col min="13320" max="13320" width="10.33203125" style="174" customWidth="1"/>
    <col min="13321" max="13321" width="9" style="174" customWidth="1"/>
    <col min="13322" max="13322" width="0.109375" style="174" customWidth="1"/>
    <col min="13323" max="13323" width="9.88671875" style="174" customWidth="1"/>
    <col min="13324" max="13324" width="8.88671875" style="174" customWidth="1"/>
    <col min="13325" max="13336" width="0" style="174" hidden="1" customWidth="1"/>
    <col min="13337" max="13338" width="12.33203125" style="174" customWidth="1"/>
    <col min="13339" max="13339" width="3.6640625" style="174" customWidth="1"/>
    <col min="13340" max="13340" width="23.6640625" style="174" customWidth="1"/>
    <col min="13341" max="13538" width="9.109375" style="174"/>
    <col min="13539" max="13539" width="4.44140625" style="174" bestFit="1" customWidth="1"/>
    <col min="13540" max="13540" width="5.6640625" style="174" customWidth="1"/>
    <col min="13541" max="13541" width="6.88671875" style="174" bestFit="1" customWidth="1"/>
    <col min="13542" max="13542" width="9" style="174" bestFit="1" customWidth="1"/>
    <col min="13543" max="13543" width="9" style="174" customWidth="1"/>
    <col min="13544" max="13544" width="6.109375" style="174" customWidth="1"/>
    <col min="13545" max="13545" width="8" style="174" customWidth="1"/>
    <col min="13546" max="13546" width="6.88671875" style="174" customWidth="1"/>
    <col min="13547" max="13547" width="10.6640625" style="174" customWidth="1"/>
    <col min="13548" max="13548" width="13.5546875" style="174" customWidth="1"/>
    <col min="13549" max="13549" width="24.44140625" style="174" customWidth="1"/>
    <col min="13550" max="13550" width="12.5546875" style="174" customWidth="1"/>
    <col min="13551" max="13552" width="0" style="174" hidden="1" customWidth="1"/>
    <col min="13553" max="13553" width="3.6640625" style="174" customWidth="1"/>
    <col min="13554" max="13554" width="3.44140625" style="174" customWidth="1"/>
    <col min="13555" max="13555" width="0" style="174" hidden="1" customWidth="1"/>
    <col min="13556" max="13556" width="6.88671875" style="174" customWidth="1"/>
    <col min="13557" max="13557" width="8.88671875" style="174" customWidth="1"/>
    <col min="13558" max="13558" width="11.44140625" style="174" customWidth="1"/>
    <col min="13559" max="13560" width="0" style="174" hidden="1" customWidth="1"/>
    <col min="13561" max="13561" width="0.109375" style="174" customWidth="1"/>
    <col min="13562" max="13562" width="0" style="174" hidden="1" customWidth="1"/>
    <col min="13563" max="13563" width="0.109375" style="174" customWidth="1"/>
    <col min="13564" max="13567" width="0" style="174" hidden="1" customWidth="1"/>
    <col min="13568" max="13568" width="9.6640625" style="174" customWidth="1"/>
    <col min="13569" max="13569" width="0" style="174" hidden="1" customWidth="1"/>
    <col min="13570" max="13570" width="0.33203125" style="174" customWidth="1"/>
    <col min="13571" max="13574" width="0" style="174" hidden="1" customWidth="1"/>
    <col min="13575" max="13575" width="12.44140625" style="174" customWidth="1"/>
    <col min="13576" max="13576" width="10.33203125" style="174" customWidth="1"/>
    <col min="13577" max="13577" width="9" style="174" customWidth="1"/>
    <col min="13578" max="13578" width="0.109375" style="174" customWidth="1"/>
    <col min="13579" max="13579" width="9.88671875" style="174" customWidth="1"/>
    <col min="13580" max="13580" width="8.88671875" style="174" customWidth="1"/>
    <col min="13581" max="13592" width="0" style="174" hidden="1" customWidth="1"/>
    <col min="13593" max="13594" width="12.33203125" style="174" customWidth="1"/>
    <col min="13595" max="13595" width="3.6640625" style="174" customWidth="1"/>
    <col min="13596" max="13596" width="23.6640625" style="174" customWidth="1"/>
    <col min="13597" max="13794" width="9.109375" style="174"/>
    <col min="13795" max="13795" width="4.44140625" style="174" bestFit="1" customWidth="1"/>
    <col min="13796" max="13796" width="5.6640625" style="174" customWidth="1"/>
    <col min="13797" max="13797" width="6.88671875" style="174" bestFit="1" customWidth="1"/>
    <col min="13798" max="13798" width="9" style="174" bestFit="1" customWidth="1"/>
    <col min="13799" max="13799" width="9" style="174" customWidth="1"/>
    <col min="13800" max="13800" width="6.109375" style="174" customWidth="1"/>
    <col min="13801" max="13801" width="8" style="174" customWidth="1"/>
    <col min="13802" max="13802" width="6.88671875" style="174" customWidth="1"/>
    <col min="13803" max="13803" width="10.6640625" style="174" customWidth="1"/>
    <col min="13804" max="13804" width="13.5546875" style="174" customWidth="1"/>
    <col min="13805" max="13805" width="24.44140625" style="174" customWidth="1"/>
    <col min="13806" max="13806" width="12.5546875" style="174" customWidth="1"/>
    <col min="13807" max="13808" width="0" style="174" hidden="1" customWidth="1"/>
    <col min="13809" max="13809" width="3.6640625" style="174" customWidth="1"/>
    <col min="13810" max="13810" width="3.44140625" style="174" customWidth="1"/>
    <col min="13811" max="13811" width="0" style="174" hidden="1" customWidth="1"/>
    <col min="13812" max="13812" width="6.88671875" style="174" customWidth="1"/>
    <col min="13813" max="13813" width="8.88671875" style="174" customWidth="1"/>
    <col min="13814" max="13814" width="11.44140625" style="174" customWidth="1"/>
    <col min="13815" max="13816" width="0" style="174" hidden="1" customWidth="1"/>
    <col min="13817" max="13817" width="0.109375" style="174" customWidth="1"/>
    <col min="13818" max="13818" width="0" style="174" hidden="1" customWidth="1"/>
    <col min="13819" max="13819" width="0.109375" style="174" customWidth="1"/>
    <col min="13820" max="13823" width="0" style="174" hidden="1" customWidth="1"/>
    <col min="13824" max="13824" width="9.6640625" style="174" customWidth="1"/>
    <col min="13825" max="13825" width="0" style="174" hidden="1" customWidth="1"/>
    <col min="13826" max="13826" width="0.33203125" style="174" customWidth="1"/>
    <col min="13827" max="13830" width="0" style="174" hidden="1" customWidth="1"/>
    <col min="13831" max="13831" width="12.44140625" style="174" customWidth="1"/>
    <col min="13832" max="13832" width="10.33203125" style="174" customWidth="1"/>
    <col min="13833" max="13833" width="9" style="174" customWidth="1"/>
    <col min="13834" max="13834" width="0.109375" style="174" customWidth="1"/>
    <col min="13835" max="13835" width="9.88671875" style="174" customWidth="1"/>
    <col min="13836" max="13836" width="8.88671875" style="174" customWidth="1"/>
    <col min="13837" max="13848" width="0" style="174" hidden="1" customWidth="1"/>
    <col min="13849" max="13850" width="12.33203125" style="174" customWidth="1"/>
    <col min="13851" max="13851" width="3.6640625" style="174" customWidth="1"/>
    <col min="13852" max="13852" width="23.6640625" style="174" customWidth="1"/>
    <col min="13853" max="14050" width="9.109375" style="174"/>
    <col min="14051" max="14051" width="4.44140625" style="174" bestFit="1" customWidth="1"/>
    <col min="14052" max="14052" width="5.6640625" style="174" customWidth="1"/>
    <col min="14053" max="14053" width="6.88671875" style="174" bestFit="1" customWidth="1"/>
    <col min="14054" max="14054" width="9" style="174" bestFit="1" customWidth="1"/>
    <col min="14055" max="14055" width="9" style="174" customWidth="1"/>
    <col min="14056" max="14056" width="6.109375" style="174" customWidth="1"/>
    <col min="14057" max="14057" width="8" style="174" customWidth="1"/>
    <col min="14058" max="14058" width="6.88671875" style="174" customWidth="1"/>
    <col min="14059" max="14059" width="10.6640625" style="174" customWidth="1"/>
    <col min="14060" max="14060" width="13.5546875" style="174" customWidth="1"/>
    <col min="14061" max="14061" width="24.44140625" style="174" customWidth="1"/>
    <col min="14062" max="14062" width="12.5546875" style="174" customWidth="1"/>
    <col min="14063" max="14064" width="0" style="174" hidden="1" customWidth="1"/>
    <col min="14065" max="14065" width="3.6640625" style="174" customWidth="1"/>
    <col min="14066" max="14066" width="3.44140625" style="174" customWidth="1"/>
    <col min="14067" max="14067" width="0" style="174" hidden="1" customWidth="1"/>
    <col min="14068" max="14068" width="6.88671875" style="174" customWidth="1"/>
    <col min="14069" max="14069" width="8.88671875" style="174" customWidth="1"/>
    <col min="14070" max="14070" width="11.44140625" style="174" customWidth="1"/>
    <col min="14071" max="14072" width="0" style="174" hidden="1" customWidth="1"/>
    <col min="14073" max="14073" width="0.109375" style="174" customWidth="1"/>
    <col min="14074" max="14074" width="0" style="174" hidden="1" customWidth="1"/>
    <col min="14075" max="14075" width="0.109375" style="174" customWidth="1"/>
    <col min="14076" max="14079" width="0" style="174" hidden="1" customWidth="1"/>
    <col min="14080" max="14080" width="9.6640625" style="174" customWidth="1"/>
    <col min="14081" max="14081" width="0" style="174" hidden="1" customWidth="1"/>
    <col min="14082" max="14082" width="0.33203125" style="174" customWidth="1"/>
    <col min="14083" max="14086" width="0" style="174" hidden="1" customWidth="1"/>
    <col min="14087" max="14087" width="12.44140625" style="174" customWidth="1"/>
    <col min="14088" max="14088" width="10.33203125" style="174" customWidth="1"/>
    <col min="14089" max="14089" width="9" style="174" customWidth="1"/>
    <col min="14090" max="14090" width="0.109375" style="174" customWidth="1"/>
    <col min="14091" max="14091" width="9.88671875" style="174" customWidth="1"/>
    <col min="14092" max="14092" width="8.88671875" style="174" customWidth="1"/>
    <col min="14093" max="14104" width="0" style="174" hidden="1" customWidth="1"/>
    <col min="14105" max="14106" width="12.33203125" style="174" customWidth="1"/>
    <col min="14107" max="14107" width="3.6640625" style="174" customWidth="1"/>
    <col min="14108" max="14108" width="23.6640625" style="174" customWidth="1"/>
    <col min="14109" max="14306" width="9.109375" style="174"/>
    <col min="14307" max="14307" width="4.44140625" style="174" bestFit="1" customWidth="1"/>
    <col min="14308" max="14308" width="5.6640625" style="174" customWidth="1"/>
    <col min="14309" max="14309" width="6.88671875" style="174" bestFit="1" customWidth="1"/>
    <col min="14310" max="14310" width="9" style="174" bestFit="1" customWidth="1"/>
    <col min="14311" max="14311" width="9" style="174" customWidth="1"/>
    <col min="14312" max="14312" width="6.109375" style="174" customWidth="1"/>
    <col min="14313" max="14313" width="8" style="174" customWidth="1"/>
    <col min="14314" max="14314" width="6.88671875" style="174" customWidth="1"/>
    <col min="14315" max="14315" width="10.6640625" style="174" customWidth="1"/>
    <col min="14316" max="14316" width="13.5546875" style="174" customWidth="1"/>
    <col min="14317" max="14317" width="24.44140625" style="174" customWidth="1"/>
    <col min="14318" max="14318" width="12.5546875" style="174" customWidth="1"/>
    <col min="14319" max="14320" width="0" style="174" hidden="1" customWidth="1"/>
    <col min="14321" max="14321" width="3.6640625" style="174" customWidth="1"/>
    <col min="14322" max="14322" width="3.44140625" style="174" customWidth="1"/>
    <col min="14323" max="14323" width="0" style="174" hidden="1" customWidth="1"/>
    <col min="14324" max="14324" width="6.88671875" style="174" customWidth="1"/>
    <col min="14325" max="14325" width="8.88671875" style="174" customWidth="1"/>
    <col min="14326" max="14326" width="11.44140625" style="174" customWidth="1"/>
    <col min="14327" max="14328" width="0" style="174" hidden="1" customWidth="1"/>
    <col min="14329" max="14329" width="0.109375" style="174" customWidth="1"/>
    <col min="14330" max="14330" width="0" style="174" hidden="1" customWidth="1"/>
    <col min="14331" max="14331" width="0.109375" style="174" customWidth="1"/>
    <col min="14332" max="14335" width="0" style="174" hidden="1" customWidth="1"/>
    <col min="14336" max="14336" width="9.6640625" style="174" customWidth="1"/>
    <col min="14337" max="14337" width="0" style="174" hidden="1" customWidth="1"/>
    <col min="14338" max="14338" width="0.33203125" style="174" customWidth="1"/>
    <col min="14339" max="14342" width="0" style="174" hidden="1" customWidth="1"/>
    <col min="14343" max="14343" width="12.44140625" style="174" customWidth="1"/>
    <col min="14344" max="14344" width="10.33203125" style="174" customWidth="1"/>
    <col min="14345" max="14345" width="9" style="174" customWidth="1"/>
    <col min="14346" max="14346" width="0.109375" style="174" customWidth="1"/>
    <col min="14347" max="14347" width="9.88671875" style="174" customWidth="1"/>
    <col min="14348" max="14348" width="8.88671875" style="174" customWidth="1"/>
    <col min="14349" max="14360" width="0" style="174" hidden="1" customWidth="1"/>
    <col min="14361" max="14362" width="12.33203125" style="174" customWidth="1"/>
    <col min="14363" max="14363" width="3.6640625" style="174" customWidth="1"/>
    <col min="14364" max="14364" width="23.6640625" style="174" customWidth="1"/>
    <col min="14365" max="14562" width="9.109375" style="174"/>
    <col min="14563" max="14563" width="4.44140625" style="174" bestFit="1" customWidth="1"/>
    <col min="14564" max="14564" width="5.6640625" style="174" customWidth="1"/>
    <col min="14565" max="14565" width="6.88671875" style="174" bestFit="1" customWidth="1"/>
    <col min="14566" max="14566" width="9" style="174" bestFit="1" customWidth="1"/>
    <col min="14567" max="14567" width="9" style="174" customWidth="1"/>
    <col min="14568" max="14568" width="6.109375" style="174" customWidth="1"/>
    <col min="14569" max="14569" width="8" style="174" customWidth="1"/>
    <col min="14570" max="14570" width="6.88671875" style="174" customWidth="1"/>
    <col min="14571" max="14571" width="10.6640625" style="174" customWidth="1"/>
    <col min="14572" max="14572" width="13.5546875" style="174" customWidth="1"/>
    <col min="14573" max="14573" width="24.44140625" style="174" customWidth="1"/>
    <col min="14574" max="14574" width="12.5546875" style="174" customWidth="1"/>
    <col min="14575" max="14576" width="0" style="174" hidden="1" customWidth="1"/>
    <col min="14577" max="14577" width="3.6640625" style="174" customWidth="1"/>
    <col min="14578" max="14578" width="3.44140625" style="174" customWidth="1"/>
    <col min="14579" max="14579" width="0" style="174" hidden="1" customWidth="1"/>
    <col min="14580" max="14580" width="6.88671875" style="174" customWidth="1"/>
    <col min="14581" max="14581" width="8.88671875" style="174" customWidth="1"/>
    <col min="14582" max="14582" width="11.44140625" style="174" customWidth="1"/>
    <col min="14583" max="14584" width="0" style="174" hidden="1" customWidth="1"/>
    <col min="14585" max="14585" width="0.109375" style="174" customWidth="1"/>
    <col min="14586" max="14586" width="0" style="174" hidden="1" customWidth="1"/>
    <col min="14587" max="14587" width="0.109375" style="174" customWidth="1"/>
    <col min="14588" max="14591" width="0" style="174" hidden="1" customWidth="1"/>
    <col min="14592" max="14592" width="9.6640625" style="174" customWidth="1"/>
    <col min="14593" max="14593" width="0" style="174" hidden="1" customWidth="1"/>
    <col min="14594" max="14594" width="0.33203125" style="174" customWidth="1"/>
    <col min="14595" max="14598" width="0" style="174" hidden="1" customWidth="1"/>
    <col min="14599" max="14599" width="12.44140625" style="174" customWidth="1"/>
    <col min="14600" max="14600" width="10.33203125" style="174" customWidth="1"/>
    <col min="14601" max="14601" width="9" style="174" customWidth="1"/>
    <col min="14602" max="14602" width="0.109375" style="174" customWidth="1"/>
    <col min="14603" max="14603" width="9.88671875" style="174" customWidth="1"/>
    <col min="14604" max="14604" width="8.88671875" style="174" customWidth="1"/>
    <col min="14605" max="14616" width="0" style="174" hidden="1" customWidth="1"/>
    <col min="14617" max="14618" width="12.33203125" style="174" customWidth="1"/>
    <col min="14619" max="14619" width="3.6640625" style="174" customWidth="1"/>
    <col min="14620" max="14620" width="23.6640625" style="174" customWidth="1"/>
    <col min="14621" max="14818" width="9.109375" style="174"/>
    <col min="14819" max="14819" width="4.44140625" style="174" bestFit="1" customWidth="1"/>
    <col min="14820" max="14820" width="5.6640625" style="174" customWidth="1"/>
    <col min="14821" max="14821" width="6.88671875" style="174" bestFit="1" customWidth="1"/>
    <col min="14822" max="14822" width="9" style="174" bestFit="1" customWidth="1"/>
    <col min="14823" max="14823" width="9" style="174" customWidth="1"/>
    <col min="14824" max="14824" width="6.109375" style="174" customWidth="1"/>
    <col min="14825" max="14825" width="8" style="174" customWidth="1"/>
    <col min="14826" max="14826" width="6.88671875" style="174" customWidth="1"/>
    <col min="14827" max="14827" width="10.6640625" style="174" customWidth="1"/>
    <col min="14828" max="14828" width="13.5546875" style="174" customWidth="1"/>
    <col min="14829" max="14829" width="24.44140625" style="174" customWidth="1"/>
    <col min="14830" max="14830" width="12.5546875" style="174" customWidth="1"/>
    <col min="14831" max="14832" width="0" style="174" hidden="1" customWidth="1"/>
    <col min="14833" max="14833" width="3.6640625" style="174" customWidth="1"/>
    <col min="14834" max="14834" width="3.44140625" style="174" customWidth="1"/>
    <col min="14835" max="14835" width="0" style="174" hidden="1" customWidth="1"/>
    <col min="14836" max="14836" width="6.88671875" style="174" customWidth="1"/>
    <col min="14837" max="14837" width="8.88671875" style="174" customWidth="1"/>
    <col min="14838" max="14838" width="11.44140625" style="174" customWidth="1"/>
    <col min="14839" max="14840" width="0" style="174" hidden="1" customWidth="1"/>
    <col min="14841" max="14841" width="0.109375" style="174" customWidth="1"/>
    <col min="14842" max="14842" width="0" style="174" hidden="1" customWidth="1"/>
    <col min="14843" max="14843" width="0.109375" style="174" customWidth="1"/>
    <col min="14844" max="14847" width="0" style="174" hidden="1" customWidth="1"/>
    <col min="14848" max="14848" width="9.6640625" style="174" customWidth="1"/>
    <col min="14849" max="14849" width="0" style="174" hidden="1" customWidth="1"/>
    <col min="14850" max="14850" width="0.33203125" style="174" customWidth="1"/>
    <col min="14851" max="14854" width="0" style="174" hidden="1" customWidth="1"/>
    <col min="14855" max="14855" width="12.44140625" style="174" customWidth="1"/>
    <col min="14856" max="14856" width="10.33203125" style="174" customWidth="1"/>
    <col min="14857" max="14857" width="9" style="174" customWidth="1"/>
    <col min="14858" max="14858" width="0.109375" style="174" customWidth="1"/>
    <col min="14859" max="14859" width="9.88671875" style="174" customWidth="1"/>
    <col min="14860" max="14860" width="8.88671875" style="174" customWidth="1"/>
    <col min="14861" max="14872" width="0" style="174" hidden="1" customWidth="1"/>
    <col min="14873" max="14874" width="12.33203125" style="174" customWidth="1"/>
    <col min="14875" max="14875" width="3.6640625" style="174" customWidth="1"/>
    <col min="14876" max="14876" width="23.6640625" style="174" customWidth="1"/>
    <col min="14877" max="15074" width="9.109375" style="174"/>
    <col min="15075" max="15075" width="4.44140625" style="174" bestFit="1" customWidth="1"/>
    <col min="15076" max="15076" width="5.6640625" style="174" customWidth="1"/>
    <col min="15077" max="15077" width="6.88671875" style="174" bestFit="1" customWidth="1"/>
    <col min="15078" max="15078" width="9" style="174" bestFit="1" customWidth="1"/>
    <col min="15079" max="15079" width="9" style="174" customWidth="1"/>
    <col min="15080" max="15080" width="6.109375" style="174" customWidth="1"/>
    <col min="15081" max="15081" width="8" style="174" customWidth="1"/>
    <col min="15082" max="15082" width="6.88671875" style="174" customWidth="1"/>
    <col min="15083" max="15083" width="10.6640625" style="174" customWidth="1"/>
    <col min="15084" max="15084" width="13.5546875" style="174" customWidth="1"/>
    <col min="15085" max="15085" width="24.44140625" style="174" customWidth="1"/>
    <col min="15086" max="15086" width="12.5546875" style="174" customWidth="1"/>
    <col min="15087" max="15088" width="0" style="174" hidden="1" customWidth="1"/>
    <col min="15089" max="15089" width="3.6640625" style="174" customWidth="1"/>
    <col min="15090" max="15090" width="3.44140625" style="174" customWidth="1"/>
    <col min="15091" max="15091" width="0" style="174" hidden="1" customWidth="1"/>
    <col min="15092" max="15092" width="6.88671875" style="174" customWidth="1"/>
    <col min="15093" max="15093" width="8.88671875" style="174" customWidth="1"/>
    <col min="15094" max="15094" width="11.44140625" style="174" customWidth="1"/>
    <col min="15095" max="15096" width="0" style="174" hidden="1" customWidth="1"/>
    <col min="15097" max="15097" width="0.109375" style="174" customWidth="1"/>
    <col min="15098" max="15098" width="0" style="174" hidden="1" customWidth="1"/>
    <col min="15099" max="15099" width="0.109375" style="174" customWidth="1"/>
    <col min="15100" max="15103" width="0" style="174" hidden="1" customWidth="1"/>
    <col min="15104" max="15104" width="9.6640625" style="174" customWidth="1"/>
    <col min="15105" max="15105" width="0" style="174" hidden="1" customWidth="1"/>
    <col min="15106" max="15106" width="0.33203125" style="174" customWidth="1"/>
    <col min="15107" max="15110" width="0" style="174" hidden="1" customWidth="1"/>
    <col min="15111" max="15111" width="12.44140625" style="174" customWidth="1"/>
    <col min="15112" max="15112" width="10.33203125" style="174" customWidth="1"/>
    <col min="15113" max="15113" width="9" style="174" customWidth="1"/>
    <col min="15114" max="15114" width="0.109375" style="174" customWidth="1"/>
    <col min="15115" max="15115" width="9.88671875" style="174" customWidth="1"/>
    <col min="15116" max="15116" width="8.88671875" style="174" customWidth="1"/>
    <col min="15117" max="15128" width="0" style="174" hidden="1" customWidth="1"/>
    <col min="15129" max="15130" width="12.33203125" style="174" customWidth="1"/>
    <col min="15131" max="15131" width="3.6640625" style="174" customWidth="1"/>
    <col min="15132" max="15132" width="23.6640625" style="174" customWidth="1"/>
    <col min="15133" max="15330" width="9.109375" style="174"/>
    <col min="15331" max="15331" width="4.44140625" style="174" bestFit="1" customWidth="1"/>
    <col min="15332" max="15332" width="5.6640625" style="174" customWidth="1"/>
    <col min="15333" max="15333" width="6.88671875" style="174" bestFit="1" customWidth="1"/>
    <col min="15334" max="15334" width="9" style="174" bestFit="1" customWidth="1"/>
    <col min="15335" max="15335" width="9" style="174" customWidth="1"/>
    <col min="15336" max="15336" width="6.109375" style="174" customWidth="1"/>
    <col min="15337" max="15337" width="8" style="174" customWidth="1"/>
    <col min="15338" max="15338" width="6.88671875" style="174" customWidth="1"/>
    <col min="15339" max="15339" width="10.6640625" style="174" customWidth="1"/>
    <col min="15340" max="15340" width="13.5546875" style="174" customWidth="1"/>
    <col min="15341" max="15341" width="24.44140625" style="174" customWidth="1"/>
    <col min="15342" max="15342" width="12.5546875" style="174" customWidth="1"/>
    <col min="15343" max="15344" width="0" style="174" hidden="1" customWidth="1"/>
    <col min="15345" max="15345" width="3.6640625" style="174" customWidth="1"/>
    <col min="15346" max="15346" width="3.44140625" style="174" customWidth="1"/>
    <col min="15347" max="15347" width="0" style="174" hidden="1" customWidth="1"/>
    <col min="15348" max="15348" width="6.88671875" style="174" customWidth="1"/>
    <col min="15349" max="15349" width="8.88671875" style="174" customWidth="1"/>
    <col min="15350" max="15350" width="11.44140625" style="174" customWidth="1"/>
    <col min="15351" max="15352" width="0" style="174" hidden="1" customWidth="1"/>
    <col min="15353" max="15353" width="0.109375" style="174" customWidth="1"/>
    <col min="15354" max="15354" width="0" style="174" hidden="1" customWidth="1"/>
    <col min="15355" max="15355" width="0.109375" style="174" customWidth="1"/>
    <col min="15356" max="15359" width="0" style="174" hidden="1" customWidth="1"/>
    <col min="15360" max="15360" width="9.6640625" style="174" customWidth="1"/>
    <col min="15361" max="15361" width="0" style="174" hidden="1" customWidth="1"/>
    <col min="15362" max="15362" width="0.33203125" style="174" customWidth="1"/>
    <col min="15363" max="15366" width="0" style="174" hidden="1" customWidth="1"/>
    <col min="15367" max="15367" width="12.44140625" style="174" customWidth="1"/>
    <col min="15368" max="15368" width="10.33203125" style="174" customWidth="1"/>
    <col min="15369" max="15369" width="9" style="174" customWidth="1"/>
    <col min="15370" max="15370" width="0.109375" style="174" customWidth="1"/>
    <col min="15371" max="15371" width="9.88671875" style="174" customWidth="1"/>
    <col min="15372" max="15372" width="8.88671875" style="174" customWidth="1"/>
    <col min="15373" max="15384" width="0" style="174" hidden="1" customWidth="1"/>
    <col min="15385" max="15386" width="12.33203125" style="174" customWidth="1"/>
    <col min="15387" max="15387" width="3.6640625" style="174" customWidth="1"/>
    <col min="15388" max="15388" width="23.6640625" style="174" customWidth="1"/>
    <col min="15389" max="15586" width="9.109375" style="174"/>
    <col min="15587" max="15587" width="4.44140625" style="174" bestFit="1" customWidth="1"/>
    <col min="15588" max="15588" width="5.6640625" style="174" customWidth="1"/>
    <col min="15589" max="15589" width="6.88671875" style="174" bestFit="1" customWidth="1"/>
    <col min="15590" max="15590" width="9" style="174" bestFit="1" customWidth="1"/>
    <col min="15591" max="15591" width="9" style="174" customWidth="1"/>
    <col min="15592" max="15592" width="6.109375" style="174" customWidth="1"/>
    <col min="15593" max="15593" width="8" style="174" customWidth="1"/>
    <col min="15594" max="15594" width="6.88671875" style="174" customWidth="1"/>
    <col min="15595" max="15595" width="10.6640625" style="174" customWidth="1"/>
    <col min="15596" max="15596" width="13.5546875" style="174" customWidth="1"/>
    <col min="15597" max="15597" width="24.44140625" style="174" customWidth="1"/>
    <col min="15598" max="15598" width="12.5546875" style="174" customWidth="1"/>
    <col min="15599" max="15600" width="0" style="174" hidden="1" customWidth="1"/>
    <col min="15601" max="15601" width="3.6640625" style="174" customWidth="1"/>
    <col min="15602" max="15602" width="3.44140625" style="174" customWidth="1"/>
    <col min="15603" max="15603" width="0" style="174" hidden="1" customWidth="1"/>
    <col min="15604" max="15604" width="6.88671875" style="174" customWidth="1"/>
    <col min="15605" max="15605" width="8.88671875" style="174" customWidth="1"/>
    <col min="15606" max="15606" width="11.44140625" style="174" customWidth="1"/>
    <col min="15607" max="15608" width="0" style="174" hidden="1" customWidth="1"/>
    <col min="15609" max="15609" width="0.109375" style="174" customWidth="1"/>
    <col min="15610" max="15610" width="0" style="174" hidden="1" customWidth="1"/>
    <col min="15611" max="15611" width="0.109375" style="174" customWidth="1"/>
    <col min="15612" max="15615" width="0" style="174" hidden="1" customWidth="1"/>
    <col min="15616" max="15616" width="9.6640625" style="174" customWidth="1"/>
    <col min="15617" max="15617" width="0" style="174" hidden="1" customWidth="1"/>
    <col min="15618" max="15618" width="0.33203125" style="174" customWidth="1"/>
    <col min="15619" max="15622" width="0" style="174" hidden="1" customWidth="1"/>
    <col min="15623" max="15623" width="12.44140625" style="174" customWidth="1"/>
    <col min="15624" max="15624" width="10.33203125" style="174" customWidth="1"/>
    <col min="15625" max="15625" width="9" style="174" customWidth="1"/>
    <col min="15626" max="15626" width="0.109375" style="174" customWidth="1"/>
    <col min="15627" max="15627" width="9.88671875" style="174" customWidth="1"/>
    <col min="15628" max="15628" width="8.88671875" style="174" customWidth="1"/>
    <col min="15629" max="15640" width="0" style="174" hidden="1" customWidth="1"/>
    <col min="15641" max="15642" width="12.33203125" style="174" customWidth="1"/>
    <col min="15643" max="15643" width="3.6640625" style="174" customWidth="1"/>
    <col min="15644" max="15644" width="23.6640625" style="174" customWidth="1"/>
    <col min="15645" max="15842" width="9.109375" style="174"/>
    <col min="15843" max="15843" width="4.44140625" style="174" bestFit="1" customWidth="1"/>
    <col min="15844" max="15844" width="5.6640625" style="174" customWidth="1"/>
    <col min="15845" max="15845" width="6.88671875" style="174" bestFit="1" customWidth="1"/>
    <col min="15846" max="15846" width="9" style="174" bestFit="1" customWidth="1"/>
    <col min="15847" max="15847" width="9" style="174" customWidth="1"/>
    <col min="15848" max="15848" width="6.109375" style="174" customWidth="1"/>
    <col min="15849" max="15849" width="8" style="174" customWidth="1"/>
    <col min="15850" max="15850" width="6.88671875" style="174" customWidth="1"/>
    <col min="15851" max="15851" width="10.6640625" style="174" customWidth="1"/>
    <col min="15852" max="15852" width="13.5546875" style="174" customWidth="1"/>
    <col min="15853" max="15853" width="24.44140625" style="174" customWidth="1"/>
    <col min="15854" max="15854" width="12.5546875" style="174" customWidth="1"/>
    <col min="15855" max="15856" width="0" style="174" hidden="1" customWidth="1"/>
    <col min="15857" max="15857" width="3.6640625" style="174" customWidth="1"/>
    <col min="15858" max="15858" width="3.44140625" style="174" customWidth="1"/>
    <col min="15859" max="15859" width="0" style="174" hidden="1" customWidth="1"/>
    <col min="15860" max="15860" width="6.88671875" style="174" customWidth="1"/>
    <col min="15861" max="15861" width="8.88671875" style="174" customWidth="1"/>
    <col min="15862" max="15862" width="11.44140625" style="174" customWidth="1"/>
    <col min="15863" max="15864" width="0" style="174" hidden="1" customWidth="1"/>
    <col min="15865" max="15865" width="0.109375" style="174" customWidth="1"/>
    <col min="15866" max="15866" width="0" style="174" hidden="1" customWidth="1"/>
    <col min="15867" max="15867" width="0.109375" style="174" customWidth="1"/>
    <col min="15868" max="15871" width="0" style="174" hidden="1" customWidth="1"/>
    <col min="15872" max="15872" width="9.6640625" style="174" customWidth="1"/>
    <col min="15873" max="15873" width="0" style="174" hidden="1" customWidth="1"/>
    <col min="15874" max="15874" width="0.33203125" style="174" customWidth="1"/>
    <col min="15875" max="15878" width="0" style="174" hidden="1" customWidth="1"/>
    <col min="15879" max="15879" width="12.44140625" style="174" customWidth="1"/>
    <col min="15880" max="15880" width="10.33203125" style="174" customWidth="1"/>
    <col min="15881" max="15881" width="9" style="174" customWidth="1"/>
    <col min="15882" max="15882" width="0.109375" style="174" customWidth="1"/>
    <col min="15883" max="15883" width="9.88671875" style="174" customWidth="1"/>
    <col min="15884" max="15884" width="8.88671875" style="174" customWidth="1"/>
    <col min="15885" max="15896" width="0" style="174" hidden="1" customWidth="1"/>
    <col min="15897" max="15898" width="12.33203125" style="174" customWidth="1"/>
    <col min="15899" max="15899" width="3.6640625" style="174" customWidth="1"/>
    <col min="15900" max="15900" width="23.6640625" style="174" customWidth="1"/>
    <col min="15901" max="16098" width="9.109375" style="174"/>
    <col min="16099" max="16099" width="4.44140625" style="174" bestFit="1" customWidth="1"/>
    <col min="16100" max="16100" width="5.6640625" style="174" customWidth="1"/>
    <col min="16101" max="16101" width="6.88671875" style="174" bestFit="1" customWidth="1"/>
    <col min="16102" max="16102" width="9" style="174" bestFit="1" customWidth="1"/>
    <col min="16103" max="16103" width="9" style="174" customWidth="1"/>
    <col min="16104" max="16104" width="6.109375" style="174" customWidth="1"/>
    <col min="16105" max="16105" width="8" style="174" customWidth="1"/>
    <col min="16106" max="16106" width="6.88671875" style="174" customWidth="1"/>
    <col min="16107" max="16107" width="10.6640625" style="174" customWidth="1"/>
    <col min="16108" max="16108" width="13.5546875" style="174" customWidth="1"/>
    <col min="16109" max="16109" width="24.44140625" style="174" customWidth="1"/>
    <col min="16110" max="16110" width="12.5546875" style="174" customWidth="1"/>
    <col min="16111" max="16112" width="0" style="174" hidden="1" customWidth="1"/>
    <col min="16113" max="16113" width="3.6640625" style="174" customWidth="1"/>
    <col min="16114" max="16114" width="3.44140625" style="174" customWidth="1"/>
    <col min="16115" max="16115" width="0" style="174" hidden="1" customWidth="1"/>
    <col min="16116" max="16116" width="6.88671875" style="174" customWidth="1"/>
    <col min="16117" max="16117" width="8.88671875" style="174" customWidth="1"/>
    <col min="16118" max="16118" width="11.44140625" style="174" customWidth="1"/>
    <col min="16119" max="16120" width="0" style="174" hidden="1" customWidth="1"/>
    <col min="16121" max="16121" width="0.109375" style="174" customWidth="1"/>
    <col min="16122" max="16122" width="0" style="174" hidden="1" customWidth="1"/>
    <col min="16123" max="16123" width="0.109375" style="174" customWidth="1"/>
    <col min="16124" max="16127" width="0" style="174" hidden="1" customWidth="1"/>
    <col min="16128" max="16128" width="9.6640625" style="174" customWidth="1"/>
    <col min="16129" max="16129" width="0" style="174" hidden="1" customWidth="1"/>
    <col min="16130" max="16130" width="0.33203125" style="174" customWidth="1"/>
    <col min="16131" max="16134" width="0" style="174" hidden="1" customWidth="1"/>
    <col min="16135" max="16135" width="12.44140625" style="174" customWidth="1"/>
    <col min="16136" max="16136" width="10.33203125" style="174" customWidth="1"/>
    <col min="16137" max="16137" width="9" style="174" customWidth="1"/>
    <col min="16138" max="16138" width="0.109375" style="174" customWidth="1"/>
    <col min="16139" max="16139" width="9.88671875" style="174" customWidth="1"/>
    <col min="16140" max="16140" width="8.88671875" style="174" customWidth="1"/>
    <col min="16141" max="16152" width="0" style="174" hidden="1" customWidth="1"/>
    <col min="16153" max="16154" width="12.33203125" style="174" customWidth="1"/>
    <col min="16155" max="16155" width="3.6640625" style="174" customWidth="1"/>
    <col min="16156" max="16156" width="23.6640625" style="174" customWidth="1"/>
    <col min="16157" max="16353" width="9.109375" style="174"/>
    <col min="16354" max="16384" width="9.109375" style="174" customWidth="1"/>
  </cols>
  <sheetData>
    <row r="1" spans="1:28" s="158" customFormat="1" ht="20.399999999999999" customHeight="1">
      <c r="I1" s="2055" t="s">
        <v>108</v>
      </c>
      <c r="J1" s="2055"/>
      <c r="K1" s="632"/>
      <c r="L1" s="2056" t="s">
        <v>1090</v>
      </c>
      <c r="M1" s="2056"/>
      <c r="N1" s="2056"/>
      <c r="O1" s="2056"/>
      <c r="P1" s="2056"/>
      <c r="Q1" s="2056"/>
      <c r="R1" s="2056"/>
      <c r="S1" s="2056"/>
      <c r="T1" s="2056"/>
      <c r="U1" s="2056"/>
      <c r="V1" s="2056"/>
      <c r="W1" s="2056"/>
      <c r="X1" s="2056"/>
      <c r="Y1" s="2060" t="s">
        <v>110</v>
      </c>
      <c r="Z1" s="2063" t="s">
        <v>1097</v>
      </c>
      <c r="AA1" s="2064"/>
    </row>
    <row r="2" spans="1:28" s="158" customFormat="1" ht="18.600000000000001" customHeight="1">
      <c r="B2" s="159"/>
      <c r="C2" s="159"/>
      <c r="I2" s="2055" t="s">
        <v>109</v>
      </c>
      <c r="J2" s="2055"/>
      <c r="K2" s="632"/>
      <c r="L2" s="2056"/>
      <c r="M2" s="2056"/>
      <c r="N2" s="2056"/>
      <c r="O2" s="2056"/>
      <c r="P2" s="2056"/>
      <c r="Q2" s="2056"/>
      <c r="R2" s="2056"/>
      <c r="S2" s="2056"/>
      <c r="T2" s="2056"/>
      <c r="U2" s="2056"/>
      <c r="V2" s="2056"/>
      <c r="W2" s="2056"/>
      <c r="X2" s="2056"/>
      <c r="Y2" s="2061"/>
      <c r="Z2" s="2065"/>
      <c r="AA2" s="2066"/>
    </row>
    <row r="3" spans="1:28" s="158" customFormat="1" ht="42.75" customHeight="1">
      <c r="B3" s="161"/>
      <c r="C3" s="161"/>
      <c r="I3" s="2055" t="s">
        <v>111</v>
      </c>
      <c r="J3" s="2055"/>
      <c r="K3" s="632"/>
      <c r="L3" s="2056"/>
      <c r="M3" s="2056"/>
      <c r="N3" s="2056"/>
      <c r="O3" s="2056"/>
      <c r="P3" s="2056"/>
      <c r="Q3" s="2056"/>
      <c r="R3" s="2056"/>
      <c r="S3" s="2056"/>
      <c r="T3" s="2056"/>
      <c r="U3" s="2056"/>
      <c r="V3" s="2056"/>
      <c r="W3" s="2056"/>
      <c r="X3" s="2056"/>
      <c r="Y3" s="2062"/>
      <c r="Z3" s="2067"/>
      <c r="AA3" s="2068"/>
    </row>
    <row r="4" spans="1:28" s="158" customFormat="1" ht="13.5" customHeight="1">
      <c r="A4" s="162" t="s">
        <v>181</v>
      </c>
      <c r="B4" s="162" t="s">
        <v>182</v>
      </c>
      <c r="C4" s="162" t="s">
        <v>47</v>
      </c>
      <c r="D4" s="163" t="s">
        <v>140</v>
      </c>
      <c r="E4" s="164" t="s">
        <v>141</v>
      </c>
      <c r="F4" s="164" t="s">
        <v>142</v>
      </c>
      <c r="G4" s="164" t="s">
        <v>143</v>
      </c>
      <c r="H4" s="165" t="s">
        <v>144</v>
      </c>
      <c r="I4" s="143" t="s">
        <v>124</v>
      </c>
      <c r="J4" s="138" t="s">
        <v>111</v>
      </c>
      <c r="K4" s="825" t="s">
        <v>986</v>
      </c>
      <c r="L4" s="143"/>
      <c r="M4" s="143"/>
      <c r="N4" s="2069" t="s">
        <v>114</v>
      </c>
      <c r="O4" s="2069" t="s">
        <v>115</v>
      </c>
      <c r="P4" s="807" t="s">
        <v>147</v>
      </c>
      <c r="Q4" s="807" t="s">
        <v>275</v>
      </c>
      <c r="R4" s="807" t="s">
        <v>147</v>
      </c>
      <c r="S4" s="807" t="s">
        <v>153</v>
      </c>
      <c r="T4" s="807" t="s">
        <v>156</v>
      </c>
      <c r="U4" s="807" t="s">
        <v>116</v>
      </c>
      <c r="V4" s="807" t="s">
        <v>116</v>
      </c>
      <c r="W4" s="826">
        <v>0.2</v>
      </c>
      <c r="X4" s="807" t="s">
        <v>118</v>
      </c>
      <c r="Y4" s="807" t="s">
        <v>119</v>
      </c>
      <c r="Z4" s="807" t="s">
        <v>120</v>
      </c>
      <c r="AA4" s="807" t="s">
        <v>124</v>
      </c>
    </row>
    <row r="5" spans="1:28" s="158" customFormat="1" ht="13.5" customHeight="1">
      <c r="A5" s="162" t="s">
        <v>183</v>
      </c>
      <c r="B5" s="162" t="s">
        <v>184</v>
      </c>
      <c r="C5" s="162"/>
      <c r="D5" s="166" t="s">
        <v>161</v>
      </c>
      <c r="E5" s="167" t="s">
        <v>161</v>
      </c>
      <c r="F5" s="167" t="s">
        <v>162</v>
      </c>
      <c r="G5" s="167" t="s">
        <v>163</v>
      </c>
      <c r="H5" s="168" t="s">
        <v>164</v>
      </c>
      <c r="I5" s="143" t="s">
        <v>126</v>
      </c>
      <c r="J5" s="138" t="s">
        <v>4</v>
      </c>
      <c r="K5" s="825" t="s">
        <v>934</v>
      </c>
      <c r="L5" s="143" t="s">
        <v>98</v>
      </c>
      <c r="M5" s="143" t="s">
        <v>166</v>
      </c>
      <c r="N5" s="2005"/>
      <c r="O5" s="2005"/>
      <c r="P5" s="807" t="s">
        <v>276</v>
      </c>
      <c r="Q5" s="807" t="s">
        <v>277</v>
      </c>
      <c r="R5" s="807" t="s">
        <v>278</v>
      </c>
      <c r="S5" s="807" t="s">
        <v>175</v>
      </c>
      <c r="T5" s="807" t="s">
        <v>134</v>
      </c>
      <c r="U5" s="807" t="s">
        <v>130</v>
      </c>
      <c r="V5" s="807" t="s">
        <v>177</v>
      </c>
      <c r="W5" s="807" t="s">
        <v>178</v>
      </c>
      <c r="X5" s="807" t="s">
        <v>132</v>
      </c>
      <c r="Y5" s="807" t="s">
        <v>134</v>
      </c>
      <c r="Z5" s="807" t="s">
        <v>135</v>
      </c>
      <c r="AA5" s="807" t="s">
        <v>126</v>
      </c>
    </row>
    <row r="6" spans="1:28" s="158" customFormat="1" ht="12.75" customHeight="1">
      <c r="A6" s="169">
        <f t="shared" ref="A6:A41" si="0">(TRUNC((((((IF(P6&gt;=2199,M$2*C6*0.007,M$2*C6*0.004)/ay*gün)))*dd)+artı)/aa))/bb</f>
        <v>0</v>
      </c>
      <c r="B6" s="170" t="s">
        <v>272</v>
      </c>
      <c r="C6" s="170">
        <v>9500</v>
      </c>
      <c r="D6" s="171">
        <f>IF(B6="H",1500,0)</f>
        <v>0</v>
      </c>
      <c r="E6" s="171"/>
      <c r="F6" s="171"/>
      <c r="G6" s="171"/>
      <c r="H6" s="823">
        <v>0</v>
      </c>
      <c r="I6" s="145">
        <v>1</v>
      </c>
      <c r="J6" s="827" t="s">
        <v>839</v>
      </c>
      <c r="K6" s="1211">
        <v>44562</v>
      </c>
      <c r="L6" s="828"/>
      <c r="M6" s="828"/>
      <c r="N6" s="829"/>
      <c r="O6" s="829"/>
      <c r="P6" s="1209"/>
      <c r="Q6" s="1209"/>
      <c r="R6" s="805">
        <f>Q6-P6</f>
        <v>0</v>
      </c>
      <c r="S6" s="804">
        <f>ROUND(J6*R6/1,2)</f>
        <v>0</v>
      </c>
      <c r="T6" s="830">
        <f>S6</f>
        <v>0</v>
      </c>
      <c r="U6" s="830">
        <f t="shared" ref="U6" si="1">T6</f>
        <v>0</v>
      </c>
      <c r="V6" s="830"/>
      <c r="W6" s="830">
        <f>ROUND(U6*15/100/1,2)</f>
        <v>0</v>
      </c>
      <c r="X6" s="831">
        <f>ROUND(U6*7.59/1000/1,2)</f>
        <v>0</v>
      </c>
      <c r="Y6" s="830">
        <f>ROUND(W6+X6/1,2)</f>
        <v>0</v>
      </c>
      <c r="Z6" s="830">
        <f t="shared" ref="Z6" si="2">T6-Y6</f>
        <v>0</v>
      </c>
      <c r="AA6" s="832">
        <v>1</v>
      </c>
      <c r="AB6" s="788"/>
    </row>
    <row r="7" spans="1:28" s="158" customFormat="1" ht="12.75" customHeight="1">
      <c r="A7" s="169">
        <f t="shared" si="0"/>
        <v>0</v>
      </c>
      <c r="B7" s="170" t="s">
        <v>272</v>
      </c>
      <c r="C7" s="170">
        <v>9500</v>
      </c>
      <c r="D7" s="171">
        <f>IF(B7="H",1500,0)</f>
        <v>0</v>
      </c>
      <c r="E7" s="171"/>
      <c r="F7" s="171"/>
      <c r="G7" s="171"/>
      <c r="H7" s="823">
        <v>0</v>
      </c>
      <c r="I7" s="145">
        <v>2</v>
      </c>
      <c r="J7" s="827" t="s">
        <v>839</v>
      </c>
      <c r="K7" s="1211">
        <v>44593</v>
      </c>
      <c r="L7" s="828"/>
      <c r="M7" s="828"/>
      <c r="N7" s="829"/>
      <c r="O7" s="829"/>
      <c r="P7" s="1209"/>
      <c r="Q7" s="1209"/>
      <c r="R7" s="805">
        <f t="shared" ref="R7:R41" si="3">Q7-P7</f>
        <v>0</v>
      </c>
      <c r="S7" s="804">
        <f t="shared" ref="S7:S41" si="4">ROUND(J7*R7/1,2)</f>
        <v>0</v>
      </c>
      <c r="T7" s="830">
        <f t="shared" ref="T7:T41" si="5">S7</f>
        <v>0</v>
      </c>
      <c r="U7" s="830">
        <f t="shared" ref="U7:U41" si="6">T7</f>
        <v>0</v>
      </c>
      <c r="V7" s="830"/>
      <c r="W7" s="830">
        <f t="shared" ref="W7:W11" si="7">ROUND(U7*15/100/1,2)</f>
        <v>0</v>
      </c>
      <c r="X7" s="831">
        <f t="shared" ref="X7:X41" si="8">ROUND(U7*7.59/1000/1,2)</f>
        <v>0</v>
      </c>
      <c r="Y7" s="830">
        <f t="shared" ref="Y7:Y41" si="9">ROUND(W7+X7/1,2)</f>
        <v>0</v>
      </c>
      <c r="Z7" s="830">
        <f t="shared" ref="Z7:Z41" si="10">T7-Y7</f>
        <v>0</v>
      </c>
      <c r="AA7" s="832">
        <v>2</v>
      </c>
    </row>
    <row r="8" spans="1:28" s="158" customFormat="1" ht="12.75" customHeight="1">
      <c r="A8" s="169">
        <f t="shared" si="0"/>
        <v>0</v>
      </c>
      <c r="B8" s="170" t="s">
        <v>272</v>
      </c>
      <c r="C8" s="170">
        <v>9500</v>
      </c>
      <c r="D8" s="171">
        <f t="shared" ref="D8:D41" si="11">IF(B8="H",1500,0)</f>
        <v>0</v>
      </c>
      <c r="E8" s="171"/>
      <c r="F8" s="171"/>
      <c r="G8" s="171"/>
      <c r="H8" s="823">
        <v>0</v>
      </c>
      <c r="I8" s="145">
        <v>3</v>
      </c>
      <c r="J8" s="827" t="s">
        <v>839</v>
      </c>
      <c r="K8" s="1211">
        <v>44621</v>
      </c>
      <c r="L8" s="828"/>
      <c r="M8" s="828"/>
      <c r="N8" s="829"/>
      <c r="O8" s="829"/>
      <c r="P8" s="1209"/>
      <c r="Q8" s="1209"/>
      <c r="R8" s="805">
        <f t="shared" si="3"/>
        <v>0</v>
      </c>
      <c r="S8" s="804">
        <f t="shared" si="4"/>
        <v>0</v>
      </c>
      <c r="T8" s="830">
        <f t="shared" si="5"/>
        <v>0</v>
      </c>
      <c r="U8" s="830">
        <f t="shared" si="6"/>
        <v>0</v>
      </c>
      <c r="V8" s="830"/>
      <c r="W8" s="830">
        <f t="shared" si="7"/>
        <v>0</v>
      </c>
      <c r="X8" s="831">
        <f t="shared" si="8"/>
        <v>0</v>
      </c>
      <c r="Y8" s="830">
        <f t="shared" si="9"/>
        <v>0</v>
      </c>
      <c r="Z8" s="830">
        <f t="shared" si="10"/>
        <v>0</v>
      </c>
      <c r="AA8" s="832">
        <v>3</v>
      </c>
    </row>
    <row r="9" spans="1:28" s="158" customFormat="1" ht="12.75" customHeight="1">
      <c r="A9" s="169">
        <f t="shared" si="0"/>
        <v>0</v>
      </c>
      <c r="B9" s="170" t="s">
        <v>272</v>
      </c>
      <c r="C9" s="170">
        <v>9500</v>
      </c>
      <c r="D9" s="171">
        <f t="shared" si="11"/>
        <v>0</v>
      </c>
      <c r="E9" s="171"/>
      <c r="F9" s="171"/>
      <c r="G9" s="171"/>
      <c r="H9" s="823">
        <v>0</v>
      </c>
      <c r="I9" s="145">
        <v>4</v>
      </c>
      <c r="J9" s="827" t="s">
        <v>839</v>
      </c>
      <c r="K9" s="1211">
        <v>44652</v>
      </c>
      <c r="L9" s="828"/>
      <c r="M9" s="828"/>
      <c r="N9" s="829"/>
      <c r="O9" s="829"/>
      <c r="P9" s="1209"/>
      <c r="Q9" s="1209"/>
      <c r="R9" s="805">
        <f t="shared" si="3"/>
        <v>0</v>
      </c>
      <c r="S9" s="804">
        <f t="shared" si="4"/>
        <v>0</v>
      </c>
      <c r="T9" s="830">
        <f t="shared" si="5"/>
        <v>0</v>
      </c>
      <c r="U9" s="830">
        <f t="shared" si="6"/>
        <v>0</v>
      </c>
      <c r="V9" s="830"/>
      <c r="W9" s="830">
        <f t="shared" si="7"/>
        <v>0</v>
      </c>
      <c r="X9" s="831">
        <f t="shared" si="8"/>
        <v>0</v>
      </c>
      <c r="Y9" s="830">
        <f t="shared" si="9"/>
        <v>0</v>
      </c>
      <c r="Z9" s="830">
        <f t="shared" si="10"/>
        <v>0</v>
      </c>
      <c r="AA9" s="832">
        <v>4</v>
      </c>
    </row>
    <row r="10" spans="1:28" s="158" customFormat="1" ht="12.75" customHeight="1">
      <c r="A10" s="169">
        <f t="shared" si="0"/>
        <v>0</v>
      </c>
      <c r="B10" s="170" t="s">
        <v>272</v>
      </c>
      <c r="C10" s="170">
        <v>9500</v>
      </c>
      <c r="D10" s="171">
        <f t="shared" si="11"/>
        <v>0</v>
      </c>
      <c r="E10" s="171"/>
      <c r="F10" s="171"/>
      <c r="G10" s="171"/>
      <c r="H10" s="823">
        <v>0</v>
      </c>
      <c r="I10" s="145">
        <v>5</v>
      </c>
      <c r="J10" s="827" t="s">
        <v>839</v>
      </c>
      <c r="K10" s="1211">
        <v>44682</v>
      </c>
      <c r="L10" s="828"/>
      <c r="M10" s="828"/>
      <c r="N10" s="829"/>
      <c r="O10" s="829"/>
      <c r="P10" s="1209"/>
      <c r="Q10" s="1209"/>
      <c r="R10" s="805">
        <f t="shared" si="3"/>
        <v>0</v>
      </c>
      <c r="S10" s="804">
        <f t="shared" si="4"/>
        <v>0</v>
      </c>
      <c r="T10" s="830">
        <f t="shared" si="5"/>
        <v>0</v>
      </c>
      <c r="U10" s="830">
        <f t="shared" si="6"/>
        <v>0</v>
      </c>
      <c r="V10" s="830"/>
      <c r="W10" s="830">
        <f t="shared" si="7"/>
        <v>0</v>
      </c>
      <c r="X10" s="831">
        <f t="shared" si="8"/>
        <v>0</v>
      </c>
      <c r="Y10" s="830">
        <f t="shared" si="9"/>
        <v>0</v>
      </c>
      <c r="Z10" s="830">
        <f t="shared" si="10"/>
        <v>0</v>
      </c>
      <c r="AA10" s="832">
        <v>5</v>
      </c>
    </row>
    <row r="11" spans="1:28" s="158" customFormat="1" ht="12.75" customHeight="1">
      <c r="A11" s="169">
        <f t="shared" si="0"/>
        <v>0</v>
      </c>
      <c r="B11" s="170" t="s">
        <v>272</v>
      </c>
      <c r="C11" s="170">
        <v>9500</v>
      </c>
      <c r="D11" s="171">
        <f t="shared" si="11"/>
        <v>0</v>
      </c>
      <c r="E11" s="171"/>
      <c r="F11" s="171"/>
      <c r="G11" s="171"/>
      <c r="H11" s="823">
        <v>0</v>
      </c>
      <c r="I11" s="145">
        <v>6</v>
      </c>
      <c r="J11" s="827" t="s">
        <v>839</v>
      </c>
      <c r="K11" s="1211">
        <v>44713</v>
      </c>
      <c r="L11" s="828"/>
      <c r="M11" s="828"/>
      <c r="N11" s="829"/>
      <c r="O11" s="829"/>
      <c r="P11" s="1209"/>
      <c r="Q11" s="1209"/>
      <c r="R11" s="805">
        <f t="shared" si="3"/>
        <v>0</v>
      </c>
      <c r="S11" s="804">
        <f t="shared" si="4"/>
        <v>0</v>
      </c>
      <c r="T11" s="830">
        <f t="shared" si="5"/>
        <v>0</v>
      </c>
      <c r="U11" s="830">
        <f t="shared" si="6"/>
        <v>0</v>
      </c>
      <c r="V11" s="830"/>
      <c r="W11" s="830">
        <f t="shared" si="7"/>
        <v>0</v>
      </c>
      <c r="X11" s="831">
        <f t="shared" si="8"/>
        <v>0</v>
      </c>
      <c r="Y11" s="830">
        <f t="shared" si="9"/>
        <v>0</v>
      </c>
      <c r="Z11" s="830">
        <f t="shared" si="10"/>
        <v>0</v>
      </c>
      <c r="AA11" s="832">
        <v>6</v>
      </c>
    </row>
    <row r="12" spans="1:28" s="158" customFormat="1" ht="12.75" customHeight="1">
      <c r="A12" s="169">
        <f t="shared" si="0"/>
        <v>0</v>
      </c>
      <c r="B12" s="170" t="s">
        <v>272</v>
      </c>
      <c r="C12" s="170">
        <v>9500</v>
      </c>
      <c r="D12" s="171">
        <f t="shared" si="11"/>
        <v>0</v>
      </c>
      <c r="E12" s="171"/>
      <c r="F12" s="171"/>
      <c r="G12" s="171"/>
      <c r="H12" s="823">
        <v>0</v>
      </c>
      <c r="I12" s="145">
        <v>7</v>
      </c>
      <c r="J12" s="827" t="s">
        <v>1002</v>
      </c>
      <c r="K12" s="1211">
        <v>44743</v>
      </c>
      <c r="L12" s="828"/>
      <c r="M12" s="828"/>
      <c r="N12" s="829"/>
      <c r="O12" s="829"/>
      <c r="P12" s="1209"/>
      <c r="Q12" s="1209"/>
      <c r="R12" s="805">
        <f t="shared" si="3"/>
        <v>0</v>
      </c>
      <c r="S12" s="804">
        <f>ROUND(J12*R12/1,2)</f>
        <v>0</v>
      </c>
      <c r="T12" s="830">
        <f t="shared" si="5"/>
        <v>0</v>
      </c>
      <c r="U12" s="830">
        <f t="shared" si="6"/>
        <v>0</v>
      </c>
      <c r="V12" s="830"/>
      <c r="W12" s="830">
        <f t="shared" ref="W12:W41" si="12">ROUND(U12*20/100/1,2)</f>
        <v>0</v>
      </c>
      <c r="X12" s="831">
        <f t="shared" si="8"/>
        <v>0</v>
      </c>
      <c r="Y12" s="830">
        <f t="shared" si="9"/>
        <v>0</v>
      </c>
      <c r="Z12" s="830">
        <f t="shared" si="10"/>
        <v>0</v>
      </c>
      <c r="AA12" s="832">
        <v>7</v>
      </c>
    </row>
    <row r="13" spans="1:28" s="158" customFormat="1" ht="12.75" customHeight="1">
      <c r="A13" s="169">
        <f t="shared" si="0"/>
        <v>0</v>
      </c>
      <c r="B13" s="170" t="s">
        <v>272</v>
      </c>
      <c r="C13" s="170">
        <v>9500</v>
      </c>
      <c r="D13" s="171">
        <f t="shared" si="11"/>
        <v>0</v>
      </c>
      <c r="E13" s="171"/>
      <c r="F13" s="171"/>
      <c r="G13" s="171"/>
      <c r="H13" s="823">
        <v>0</v>
      </c>
      <c r="I13" s="145">
        <v>8</v>
      </c>
      <c r="J13" s="827" t="s">
        <v>1002</v>
      </c>
      <c r="K13" s="1211">
        <v>44774</v>
      </c>
      <c r="L13" s="828"/>
      <c r="M13" s="828"/>
      <c r="N13" s="829"/>
      <c r="O13" s="829"/>
      <c r="P13" s="1209"/>
      <c r="Q13" s="1209"/>
      <c r="R13" s="805">
        <f t="shared" si="3"/>
        <v>0</v>
      </c>
      <c r="S13" s="804">
        <f t="shared" si="4"/>
        <v>0</v>
      </c>
      <c r="T13" s="830">
        <f t="shared" si="5"/>
        <v>0</v>
      </c>
      <c r="U13" s="830">
        <f t="shared" si="6"/>
        <v>0</v>
      </c>
      <c r="V13" s="830"/>
      <c r="W13" s="830">
        <f t="shared" si="12"/>
        <v>0</v>
      </c>
      <c r="X13" s="831">
        <f t="shared" si="8"/>
        <v>0</v>
      </c>
      <c r="Y13" s="830">
        <f t="shared" si="9"/>
        <v>0</v>
      </c>
      <c r="Z13" s="830">
        <f t="shared" si="10"/>
        <v>0</v>
      </c>
      <c r="AA13" s="832">
        <v>8</v>
      </c>
    </row>
    <row r="14" spans="1:28" s="158" customFormat="1" ht="12.75" customHeight="1">
      <c r="A14" s="169">
        <f t="shared" si="0"/>
        <v>0</v>
      </c>
      <c r="B14" s="170" t="s">
        <v>272</v>
      </c>
      <c r="C14" s="170">
        <v>9500</v>
      </c>
      <c r="D14" s="171">
        <f t="shared" si="11"/>
        <v>0</v>
      </c>
      <c r="E14" s="171"/>
      <c r="F14" s="171"/>
      <c r="G14" s="171"/>
      <c r="H14" s="823">
        <v>0</v>
      </c>
      <c r="I14" s="145">
        <v>9</v>
      </c>
      <c r="J14" s="827" t="s">
        <v>1002</v>
      </c>
      <c r="K14" s="1211">
        <v>44805</v>
      </c>
      <c r="L14" s="828"/>
      <c r="M14" s="828"/>
      <c r="N14" s="829"/>
      <c r="O14" s="829"/>
      <c r="P14" s="1209"/>
      <c r="Q14" s="1209"/>
      <c r="R14" s="805">
        <f t="shared" si="3"/>
        <v>0</v>
      </c>
      <c r="S14" s="804">
        <f t="shared" si="4"/>
        <v>0</v>
      </c>
      <c r="T14" s="830">
        <f t="shared" si="5"/>
        <v>0</v>
      </c>
      <c r="U14" s="830">
        <f t="shared" si="6"/>
        <v>0</v>
      </c>
      <c r="V14" s="830"/>
      <c r="W14" s="830">
        <f t="shared" si="12"/>
        <v>0</v>
      </c>
      <c r="X14" s="831">
        <f t="shared" si="8"/>
        <v>0</v>
      </c>
      <c r="Y14" s="830">
        <f t="shared" si="9"/>
        <v>0</v>
      </c>
      <c r="Z14" s="830">
        <f t="shared" si="10"/>
        <v>0</v>
      </c>
      <c r="AA14" s="832">
        <v>9</v>
      </c>
    </row>
    <row r="15" spans="1:28" s="158" customFormat="1" ht="12.75" customHeight="1">
      <c r="A15" s="169">
        <f t="shared" si="0"/>
        <v>0</v>
      </c>
      <c r="B15" s="170" t="s">
        <v>272</v>
      </c>
      <c r="C15" s="170">
        <v>9500</v>
      </c>
      <c r="D15" s="171">
        <f t="shared" si="11"/>
        <v>0</v>
      </c>
      <c r="E15" s="171"/>
      <c r="F15" s="171"/>
      <c r="G15" s="171"/>
      <c r="H15" s="823">
        <v>0</v>
      </c>
      <c r="I15" s="145">
        <v>10</v>
      </c>
      <c r="J15" s="827" t="s">
        <v>1002</v>
      </c>
      <c r="K15" s="1211">
        <v>44835</v>
      </c>
      <c r="L15" s="828"/>
      <c r="M15" s="828"/>
      <c r="N15" s="829"/>
      <c r="O15" s="829"/>
      <c r="P15" s="1209"/>
      <c r="Q15" s="1209"/>
      <c r="R15" s="805">
        <f t="shared" si="3"/>
        <v>0</v>
      </c>
      <c r="S15" s="804">
        <f t="shared" si="4"/>
        <v>0</v>
      </c>
      <c r="T15" s="830">
        <f t="shared" si="5"/>
        <v>0</v>
      </c>
      <c r="U15" s="830">
        <f t="shared" si="6"/>
        <v>0</v>
      </c>
      <c r="V15" s="830"/>
      <c r="W15" s="830">
        <f t="shared" si="12"/>
        <v>0</v>
      </c>
      <c r="X15" s="831">
        <f t="shared" si="8"/>
        <v>0</v>
      </c>
      <c r="Y15" s="830">
        <f t="shared" si="9"/>
        <v>0</v>
      </c>
      <c r="Z15" s="830">
        <f t="shared" si="10"/>
        <v>0</v>
      </c>
      <c r="AA15" s="832">
        <v>10</v>
      </c>
    </row>
    <row r="16" spans="1:28" s="158" customFormat="1" ht="12.75" customHeight="1">
      <c r="A16" s="169">
        <f t="shared" si="0"/>
        <v>0</v>
      </c>
      <c r="B16" s="170" t="s">
        <v>272</v>
      </c>
      <c r="C16" s="170">
        <v>9500</v>
      </c>
      <c r="D16" s="171">
        <f t="shared" si="11"/>
        <v>0</v>
      </c>
      <c r="E16" s="171"/>
      <c r="F16" s="171"/>
      <c r="G16" s="171"/>
      <c r="H16" s="823">
        <v>0</v>
      </c>
      <c r="I16" s="145">
        <v>11</v>
      </c>
      <c r="J16" s="827" t="s">
        <v>1002</v>
      </c>
      <c r="K16" s="1211">
        <v>44866</v>
      </c>
      <c r="L16" s="828"/>
      <c r="M16" s="828"/>
      <c r="N16" s="829"/>
      <c r="O16" s="829"/>
      <c r="P16" s="1209"/>
      <c r="Q16" s="1209"/>
      <c r="R16" s="805">
        <f t="shared" si="3"/>
        <v>0</v>
      </c>
      <c r="S16" s="804">
        <f t="shared" si="4"/>
        <v>0</v>
      </c>
      <c r="T16" s="830">
        <f t="shared" si="5"/>
        <v>0</v>
      </c>
      <c r="U16" s="830">
        <f t="shared" si="6"/>
        <v>0</v>
      </c>
      <c r="V16" s="830"/>
      <c r="W16" s="830">
        <f t="shared" si="12"/>
        <v>0</v>
      </c>
      <c r="X16" s="831">
        <f t="shared" si="8"/>
        <v>0</v>
      </c>
      <c r="Y16" s="830">
        <f t="shared" si="9"/>
        <v>0</v>
      </c>
      <c r="Z16" s="830">
        <f t="shared" si="10"/>
        <v>0</v>
      </c>
      <c r="AA16" s="832">
        <v>11</v>
      </c>
    </row>
    <row r="17" spans="1:27" s="158" customFormat="1" ht="12.75" customHeight="1">
      <c r="A17" s="169">
        <f t="shared" si="0"/>
        <v>0</v>
      </c>
      <c r="B17" s="170" t="s">
        <v>272</v>
      </c>
      <c r="C17" s="170">
        <v>9500</v>
      </c>
      <c r="D17" s="171">
        <f t="shared" si="11"/>
        <v>0</v>
      </c>
      <c r="E17" s="171"/>
      <c r="F17" s="171"/>
      <c r="G17" s="171"/>
      <c r="H17" s="823">
        <v>0</v>
      </c>
      <c r="I17" s="145">
        <v>12</v>
      </c>
      <c r="J17" s="827" t="s">
        <v>1002</v>
      </c>
      <c r="K17" s="1211">
        <v>44896</v>
      </c>
      <c r="L17" s="828"/>
      <c r="M17" s="828"/>
      <c r="N17" s="829"/>
      <c r="O17" s="829"/>
      <c r="P17" s="1209"/>
      <c r="Q17" s="1209"/>
      <c r="R17" s="805">
        <f t="shared" si="3"/>
        <v>0</v>
      </c>
      <c r="S17" s="804">
        <f t="shared" si="4"/>
        <v>0</v>
      </c>
      <c r="T17" s="830">
        <f t="shared" si="5"/>
        <v>0</v>
      </c>
      <c r="U17" s="830">
        <f t="shared" si="6"/>
        <v>0</v>
      </c>
      <c r="V17" s="830"/>
      <c r="W17" s="830">
        <f t="shared" si="12"/>
        <v>0</v>
      </c>
      <c r="X17" s="831">
        <f t="shared" si="8"/>
        <v>0</v>
      </c>
      <c r="Y17" s="830">
        <f t="shared" si="9"/>
        <v>0</v>
      </c>
      <c r="Z17" s="830">
        <f t="shared" si="10"/>
        <v>0</v>
      </c>
      <c r="AA17" s="832">
        <v>12</v>
      </c>
    </row>
    <row r="18" spans="1:27" s="158" customFormat="1" ht="12.75" customHeight="1">
      <c r="A18" s="169">
        <f t="shared" si="0"/>
        <v>0</v>
      </c>
      <c r="B18" s="170" t="s">
        <v>272</v>
      </c>
      <c r="C18" s="170">
        <v>9500</v>
      </c>
      <c r="D18" s="171">
        <f t="shared" si="11"/>
        <v>0</v>
      </c>
      <c r="E18" s="171"/>
      <c r="F18" s="171"/>
      <c r="G18" s="171"/>
      <c r="H18" s="823">
        <v>0</v>
      </c>
      <c r="I18" s="145">
        <v>13</v>
      </c>
      <c r="J18" s="827" t="s">
        <v>1093</v>
      </c>
      <c r="K18" s="1211">
        <v>44927</v>
      </c>
      <c r="L18" s="828"/>
      <c r="M18" s="828"/>
      <c r="N18" s="829"/>
      <c r="O18" s="829"/>
      <c r="P18" s="1209"/>
      <c r="Q18" s="1209"/>
      <c r="R18" s="805">
        <f t="shared" si="3"/>
        <v>0</v>
      </c>
      <c r="S18" s="804">
        <f t="shared" si="4"/>
        <v>0</v>
      </c>
      <c r="T18" s="830">
        <f t="shared" si="5"/>
        <v>0</v>
      </c>
      <c r="U18" s="830">
        <f t="shared" si="6"/>
        <v>0</v>
      </c>
      <c r="V18" s="830"/>
      <c r="W18" s="830">
        <f>ROUND(U18*15/100/1,2)</f>
        <v>0</v>
      </c>
      <c r="X18" s="831">
        <f t="shared" si="8"/>
        <v>0</v>
      </c>
      <c r="Y18" s="830">
        <f t="shared" si="9"/>
        <v>0</v>
      </c>
      <c r="Z18" s="830">
        <f t="shared" si="10"/>
        <v>0</v>
      </c>
      <c r="AA18" s="832">
        <v>13</v>
      </c>
    </row>
    <row r="19" spans="1:27" s="158" customFormat="1" ht="12.75" customHeight="1">
      <c r="A19" s="169">
        <f t="shared" si="0"/>
        <v>0</v>
      </c>
      <c r="B19" s="170" t="s">
        <v>272</v>
      </c>
      <c r="C19" s="170">
        <v>9500</v>
      </c>
      <c r="D19" s="171">
        <f t="shared" si="11"/>
        <v>0</v>
      </c>
      <c r="E19" s="171"/>
      <c r="F19" s="171"/>
      <c r="G19" s="171"/>
      <c r="H19" s="823">
        <v>0</v>
      </c>
      <c r="I19" s="145">
        <v>14</v>
      </c>
      <c r="J19" s="827" t="s">
        <v>1093</v>
      </c>
      <c r="K19" s="1211">
        <v>44958</v>
      </c>
      <c r="L19" s="828"/>
      <c r="M19" s="828"/>
      <c r="N19" s="829"/>
      <c r="O19" s="829"/>
      <c r="P19" s="1209"/>
      <c r="Q19" s="1209"/>
      <c r="R19" s="805">
        <f t="shared" si="3"/>
        <v>0</v>
      </c>
      <c r="S19" s="804">
        <f t="shared" si="4"/>
        <v>0</v>
      </c>
      <c r="T19" s="830">
        <f t="shared" si="5"/>
        <v>0</v>
      </c>
      <c r="U19" s="830">
        <f t="shared" si="6"/>
        <v>0</v>
      </c>
      <c r="V19" s="830"/>
      <c r="W19" s="830">
        <f t="shared" ref="W19:W23" si="13">ROUND(U19*15/100/1,2)</f>
        <v>0</v>
      </c>
      <c r="X19" s="831">
        <f t="shared" si="8"/>
        <v>0</v>
      </c>
      <c r="Y19" s="830">
        <f t="shared" si="9"/>
        <v>0</v>
      </c>
      <c r="Z19" s="830">
        <f t="shared" si="10"/>
        <v>0</v>
      </c>
      <c r="AA19" s="832">
        <v>14</v>
      </c>
    </row>
    <row r="20" spans="1:27" s="158" customFormat="1" ht="12.75" customHeight="1">
      <c r="A20" s="169">
        <f t="shared" si="0"/>
        <v>0</v>
      </c>
      <c r="B20" s="170" t="s">
        <v>272</v>
      </c>
      <c r="C20" s="170">
        <v>9500</v>
      </c>
      <c r="D20" s="171">
        <f t="shared" si="11"/>
        <v>0</v>
      </c>
      <c r="E20" s="171"/>
      <c r="F20" s="171"/>
      <c r="G20" s="171"/>
      <c r="H20" s="823">
        <v>0</v>
      </c>
      <c r="I20" s="145">
        <v>15</v>
      </c>
      <c r="J20" s="827" t="s">
        <v>1093</v>
      </c>
      <c r="K20" s="1211">
        <v>44986</v>
      </c>
      <c r="L20" s="828"/>
      <c r="M20" s="828"/>
      <c r="N20" s="829"/>
      <c r="O20" s="829"/>
      <c r="P20" s="1209"/>
      <c r="Q20" s="1209"/>
      <c r="R20" s="805">
        <f t="shared" si="3"/>
        <v>0</v>
      </c>
      <c r="S20" s="804">
        <f t="shared" si="4"/>
        <v>0</v>
      </c>
      <c r="T20" s="830">
        <f t="shared" si="5"/>
        <v>0</v>
      </c>
      <c r="U20" s="830">
        <f t="shared" si="6"/>
        <v>0</v>
      </c>
      <c r="V20" s="830"/>
      <c r="W20" s="830">
        <f t="shared" si="13"/>
        <v>0</v>
      </c>
      <c r="X20" s="831">
        <f t="shared" si="8"/>
        <v>0</v>
      </c>
      <c r="Y20" s="830">
        <f t="shared" si="9"/>
        <v>0</v>
      </c>
      <c r="Z20" s="830">
        <f t="shared" si="10"/>
        <v>0</v>
      </c>
      <c r="AA20" s="832">
        <v>15</v>
      </c>
    </row>
    <row r="21" spans="1:27" s="158" customFormat="1" ht="12.75" customHeight="1">
      <c r="A21" s="169"/>
      <c r="B21" s="170" t="s">
        <v>272</v>
      </c>
      <c r="C21" s="170">
        <v>9500</v>
      </c>
      <c r="D21" s="171">
        <f t="shared" si="11"/>
        <v>0</v>
      </c>
      <c r="E21" s="171"/>
      <c r="F21" s="171"/>
      <c r="G21" s="171"/>
      <c r="H21" s="823">
        <v>0</v>
      </c>
      <c r="I21" s="145">
        <v>16</v>
      </c>
      <c r="J21" s="827" t="s">
        <v>1093</v>
      </c>
      <c r="K21" s="1211">
        <v>45017</v>
      </c>
      <c r="L21" s="828"/>
      <c r="M21" s="828"/>
      <c r="N21" s="829"/>
      <c r="O21" s="829"/>
      <c r="P21" s="1209"/>
      <c r="Q21" s="1209"/>
      <c r="R21" s="805">
        <f t="shared" si="3"/>
        <v>0</v>
      </c>
      <c r="S21" s="804">
        <f t="shared" si="4"/>
        <v>0</v>
      </c>
      <c r="T21" s="830">
        <f t="shared" si="5"/>
        <v>0</v>
      </c>
      <c r="U21" s="830">
        <f t="shared" si="6"/>
        <v>0</v>
      </c>
      <c r="V21" s="830"/>
      <c r="W21" s="830">
        <f t="shared" si="13"/>
        <v>0</v>
      </c>
      <c r="X21" s="831">
        <f t="shared" si="8"/>
        <v>0</v>
      </c>
      <c r="Y21" s="830">
        <f t="shared" si="9"/>
        <v>0</v>
      </c>
      <c r="Z21" s="830">
        <f t="shared" si="10"/>
        <v>0</v>
      </c>
      <c r="AA21" s="832">
        <v>16</v>
      </c>
    </row>
    <row r="22" spans="1:27" s="158" customFormat="1" ht="12.75" customHeight="1">
      <c r="A22" s="169"/>
      <c r="B22" s="170" t="s">
        <v>272</v>
      </c>
      <c r="C22" s="170">
        <v>9500</v>
      </c>
      <c r="D22" s="171">
        <f t="shared" si="11"/>
        <v>0</v>
      </c>
      <c r="E22" s="171"/>
      <c r="F22" s="171"/>
      <c r="G22" s="171"/>
      <c r="H22" s="823">
        <v>0</v>
      </c>
      <c r="I22" s="145">
        <v>17</v>
      </c>
      <c r="J22" s="827" t="s">
        <v>1093</v>
      </c>
      <c r="K22" s="1211">
        <v>45047</v>
      </c>
      <c r="L22" s="828"/>
      <c r="M22" s="828"/>
      <c r="N22" s="829"/>
      <c r="O22" s="829"/>
      <c r="P22" s="1209"/>
      <c r="Q22" s="1209"/>
      <c r="R22" s="805">
        <f t="shared" si="3"/>
        <v>0</v>
      </c>
      <c r="S22" s="804">
        <f t="shared" si="4"/>
        <v>0</v>
      </c>
      <c r="T22" s="830">
        <f t="shared" si="5"/>
        <v>0</v>
      </c>
      <c r="U22" s="830">
        <f t="shared" si="6"/>
        <v>0</v>
      </c>
      <c r="V22" s="830"/>
      <c r="W22" s="830">
        <f t="shared" si="13"/>
        <v>0</v>
      </c>
      <c r="X22" s="831">
        <f t="shared" si="8"/>
        <v>0</v>
      </c>
      <c r="Y22" s="830">
        <f t="shared" si="9"/>
        <v>0</v>
      </c>
      <c r="Z22" s="830">
        <f t="shared" si="10"/>
        <v>0</v>
      </c>
      <c r="AA22" s="832">
        <v>17</v>
      </c>
    </row>
    <row r="23" spans="1:27" s="158" customFormat="1" ht="12.75" customHeight="1">
      <c r="A23" s="169"/>
      <c r="B23" s="170" t="s">
        <v>272</v>
      </c>
      <c r="C23" s="170">
        <v>9500</v>
      </c>
      <c r="D23" s="171">
        <f t="shared" si="11"/>
        <v>0</v>
      </c>
      <c r="E23" s="171"/>
      <c r="F23" s="171"/>
      <c r="G23" s="171"/>
      <c r="H23" s="823">
        <v>0</v>
      </c>
      <c r="I23" s="145">
        <v>18</v>
      </c>
      <c r="J23" s="827" t="s">
        <v>1093</v>
      </c>
      <c r="K23" s="1211">
        <v>45078</v>
      </c>
      <c r="L23" s="828"/>
      <c r="M23" s="828"/>
      <c r="N23" s="829"/>
      <c r="O23" s="829"/>
      <c r="P23" s="1209"/>
      <c r="Q23" s="1209"/>
      <c r="R23" s="805">
        <f t="shared" si="3"/>
        <v>0</v>
      </c>
      <c r="S23" s="804">
        <f t="shared" si="4"/>
        <v>0</v>
      </c>
      <c r="T23" s="830">
        <f t="shared" si="5"/>
        <v>0</v>
      </c>
      <c r="U23" s="830">
        <f t="shared" si="6"/>
        <v>0</v>
      </c>
      <c r="V23" s="830"/>
      <c r="W23" s="830">
        <f t="shared" si="13"/>
        <v>0</v>
      </c>
      <c r="X23" s="831">
        <f t="shared" si="8"/>
        <v>0</v>
      </c>
      <c r="Y23" s="830">
        <f t="shared" si="9"/>
        <v>0</v>
      </c>
      <c r="Z23" s="830">
        <f t="shared" si="10"/>
        <v>0</v>
      </c>
      <c r="AA23" s="832">
        <v>18</v>
      </c>
    </row>
    <row r="24" spans="1:27" s="158" customFormat="1" ht="12.75" customHeight="1">
      <c r="A24" s="169"/>
      <c r="B24" s="170" t="s">
        <v>272</v>
      </c>
      <c r="C24" s="170">
        <v>9500</v>
      </c>
      <c r="D24" s="171">
        <f t="shared" si="11"/>
        <v>0</v>
      </c>
      <c r="E24" s="171"/>
      <c r="F24" s="171"/>
      <c r="G24" s="171"/>
      <c r="H24" s="823">
        <v>0</v>
      </c>
      <c r="I24" s="145">
        <v>19</v>
      </c>
      <c r="J24" s="827" t="s">
        <v>1094</v>
      </c>
      <c r="K24" s="1211">
        <v>45108</v>
      </c>
      <c r="L24" s="828"/>
      <c r="M24" s="828"/>
      <c r="N24" s="829"/>
      <c r="O24" s="829"/>
      <c r="P24" s="1209"/>
      <c r="Q24" s="1209"/>
      <c r="R24" s="805">
        <f t="shared" si="3"/>
        <v>0</v>
      </c>
      <c r="S24" s="804">
        <f t="shared" si="4"/>
        <v>0</v>
      </c>
      <c r="T24" s="830">
        <f t="shared" si="5"/>
        <v>0</v>
      </c>
      <c r="U24" s="830">
        <f t="shared" si="6"/>
        <v>0</v>
      </c>
      <c r="V24" s="830"/>
      <c r="W24" s="830">
        <f t="shared" si="12"/>
        <v>0</v>
      </c>
      <c r="X24" s="831">
        <f t="shared" si="8"/>
        <v>0</v>
      </c>
      <c r="Y24" s="830">
        <f t="shared" si="9"/>
        <v>0</v>
      </c>
      <c r="Z24" s="830">
        <f t="shared" si="10"/>
        <v>0</v>
      </c>
      <c r="AA24" s="832">
        <v>19</v>
      </c>
    </row>
    <row r="25" spans="1:27" s="158" customFormat="1" ht="12.75" customHeight="1">
      <c r="A25" s="169"/>
      <c r="B25" s="170" t="s">
        <v>272</v>
      </c>
      <c r="C25" s="170">
        <v>9500</v>
      </c>
      <c r="D25" s="171">
        <f t="shared" si="11"/>
        <v>0</v>
      </c>
      <c r="E25" s="171"/>
      <c r="F25" s="171"/>
      <c r="G25" s="171"/>
      <c r="H25" s="823">
        <v>0</v>
      </c>
      <c r="I25" s="145">
        <v>20</v>
      </c>
      <c r="J25" s="827" t="s">
        <v>1094</v>
      </c>
      <c r="K25" s="1211">
        <v>45139</v>
      </c>
      <c r="L25" s="828"/>
      <c r="M25" s="828"/>
      <c r="N25" s="829"/>
      <c r="O25" s="829"/>
      <c r="P25" s="1209"/>
      <c r="Q25" s="1209"/>
      <c r="R25" s="805">
        <f t="shared" si="3"/>
        <v>0</v>
      </c>
      <c r="S25" s="804">
        <f t="shared" si="4"/>
        <v>0</v>
      </c>
      <c r="T25" s="830">
        <f t="shared" si="5"/>
        <v>0</v>
      </c>
      <c r="U25" s="830">
        <f t="shared" si="6"/>
        <v>0</v>
      </c>
      <c r="V25" s="830"/>
      <c r="W25" s="830">
        <f t="shared" si="12"/>
        <v>0</v>
      </c>
      <c r="X25" s="831">
        <f t="shared" si="8"/>
        <v>0</v>
      </c>
      <c r="Y25" s="830">
        <f t="shared" si="9"/>
        <v>0</v>
      </c>
      <c r="Z25" s="830">
        <f t="shared" si="10"/>
        <v>0</v>
      </c>
      <c r="AA25" s="832">
        <v>20</v>
      </c>
    </row>
    <row r="26" spans="1:27" s="158" customFormat="1" ht="12.75" customHeight="1">
      <c r="A26" s="169"/>
      <c r="B26" s="170" t="s">
        <v>272</v>
      </c>
      <c r="C26" s="170">
        <v>9500</v>
      </c>
      <c r="D26" s="171">
        <f t="shared" si="11"/>
        <v>0</v>
      </c>
      <c r="E26" s="171"/>
      <c r="F26" s="171"/>
      <c r="G26" s="171"/>
      <c r="H26" s="823">
        <v>0</v>
      </c>
      <c r="I26" s="145">
        <v>21</v>
      </c>
      <c r="J26" s="827" t="s">
        <v>1094</v>
      </c>
      <c r="K26" s="1211">
        <v>45170</v>
      </c>
      <c r="L26" s="828"/>
      <c r="M26" s="828"/>
      <c r="N26" s="829"/>
      <c r="O26" s="829"/>
      <c r="P26" s="1209"/>
      <c r="Q26" s="1209"/>
      <c r="R26" s="805">
        <f t="shared" si="3"/>
        <v>0</v>
      </c>
      <c r="S26" s="804">
        <f t="shared" si="4"/>
        <v>0</v>
      </c>
      <c r="T26" s="830">
        <f t="shared" si="5"/>
        <v>0</v>
      </c>
      <c r="U26" s="830">
        <f t="shared" si="6"/>
        <v>0</v>
      </c>
      <c r="V26" s="830"/>
      <c r="W26" s="830">
        <f t="shared" si="12"/>
        <v>0</v>
      </c>
      <c r="X26" s="831">
        <f t="shared" si="8"/>
        <v>0</v>
      </c>
      <c r="Y26" s="830">
        <f t="shared" si="9"/>
        <v>0</v>
      </c>
      <c r="Z26" s="830">
        <f t="shared" si="10"/>
        <v>0</v>
      </c>
      <c r="AA26" s="832">
        <v>21</v>
      </c>
    </row>
    <row r="27" spans="1:27" s="158" customFormat="1" ht="12.75" customHeight="1">
      <c r="A27" s="169"/>
      <c r="B27" s="170" t="s">
        <v>272</v>
      </c>
      <c r="C27" s="170">
        <v>9500</v>
      </c>
      <c r="D27" s="171">
        <f t="shared" si="11"/>
        <v>0</v>
      </c>
      <c r="E27" s="171"/>
      <c r="F27" s="171"/>
      <c r="G27" s="171"/>
      <c r="H27" s="823">
        <v>0</v>
      </c>
      <c r="I27" s="145">
        <v>22</v>
      </c>
      <c r="J27" s="827" t="s">
        <v>1094</v>
      </c>
      <c r="K27" s="1211">
        <v>45200</v>
      </c>
      <c r="L27" s="828"/>
      <c r="M27" s="828"/>
      <c r="N27" s="829"/>
      <c r="O27" s="829"/>
      <c r="P27" s="1209"/>
      <c r="Q27" s="1209"/>
      <c r="R27" s="805">
        <f t="shared" si="3"/>
        <v>0</v>
      </c>
      <c r="S27" s="804">
        <f t="shared" si="4"/>
        <v>0</v>
      </c>
      <c r="T27" s="830">
        <f t="shared" si="5"/>
        <v>0</v>
      </c>
      <c r="U27" s="830">
        <f t="shared" si="6"/>
        <v>0</v>
      </c>
      <c r="V27" s="830"/>
      <c r="W27" s="830">
        <f t="shared" si="12"/>
        <v>0</v>
      </c>
      <c r="X27" s="831">
        <f t="shared" si="8"/>
        <v>0</v>
      </c>
      <c r="Y27" s="830">
        <f t="shared" si="9"/>
        <v>0</v>
      </c>
      <c r="Z27" s="830">
        <f t="shared" si="10"/>
        <v>0</v>
      </c>
      <c r="AA27" s="832">
        <v>22</v>
      </c>
    </row>
    <row r="28" spans="1:27" s="158" customFormat="1" ht="12.75" customHeight="1">
      <c r="A28" s="169"/>
      <c r="B28" s="170" t="s">
        <v>272</v>
      </c>
      <c r="C28" s="170">
        <v>9500</v>
      </c>
      <c r="D28" s="171">
        <f t="shared" si="11"/>
        <v>0</v>
      </c>
      <c r="E28" s="171"/>
      <c r="F28" s="171"/>
      <c r="G28" s="171"/>
      <c r="H28" s="823">
        <v>0</v>
      </c>
      <c r="I28" s="145">
        <v>23</v>
      </c>
      <c r="J28" s="827" t="s">
        <v>1094</v>
      </c>
      <c r="K28" s="1211">
        <v>45231</v>
      </c>
      <c r="L28" s="828"/>
      <c r="M28" s="828"/>
      <c r="N28" s="829"/>
      <c r="O28" s="829"/>
      <c r="P28" s="1209"/>
      <c r="Q28" s="1209"/>
      <c r="R28" s="805">
        <f t="shared" si="3"/>
        <v>0</v>
      </c>
      <c r="S28" s="804">
        <f t="shared" si="4"/>
        <v>0</v>
      </c>
      <c r="T28" s="830">
        <f t="shared" si="5"/>
        <v>0</v>
      </c>
      <c r="U28" s="830">
        <f t="shared" si="6"/>
        <v>0</v>
      </c>
      <c r="V28" s="830"/>
      <c r="W28" s="830">
        <f t="shared" si="12"/>
        <v>0</v>
      </c>
      <c r="X28" s="831">
        <f t="shared" si="8"/>
        <v>0</v>
      </c>
      <c r="Y28" s="830">
        <f t="shared" si="9"/>
        <v>0</v>
      </c>
      <c r="Z28" s="830">
        <f t="shared" si="10"/>
        <v>0</v>
      </c>
      <c r="AA28" s="832">
        <v>23</v>
      </c>
    </row>
    <row r="29" spans="1:27" s="158" customFormat="1" ht="12.75" customHeight="1">
      <c r="A29" s="169"/>
      <c r="B29" s="170" t="s">
        <v>272</v>
      </c>
      <c r="C29" s="170">
        <v>9500</v>
      </c>
      <c r="D29" s="171">
        <f t="shared" si="11"/>
        <v>0</v>
      </c>
      <c r="E29" s="171"/>
      <c r="F29" s="171"/>
      <c r="G29" s="171"/>
      <c r="H29" s="823">
        <v>0</v>
      </c>
      <c r="I29" s="145">
        <v>24</v>
      </c>
      <c r="J29" s="827" t="s">
        <v>1094</v>
      </c>
      <c r="K29" s="1211">
        <v>45261</v>
      </c>
      <c r="L29" s="828"/>
      <c r="M29" s="828"/>
      <c r="N29" s="829"/>
      <c r="O29" s="829"/>
      <c r="P29" s="1209"/>
      <c r="Q29" s="1209"/>
      <c r="R29" s="805">
        <f t="shared" si="3"/>
        <v>0</v>
      </c>
      <c r="S29" s="804">
        <f t="shared" si="4"/>
        <v>0</v>
      </c>
      <c r="T29" s="830">
        <f t="shared" si="5"/>
        <v>0</v>
      </c>
      <c r="U29" s="830">
        <f t="shared" si="6"/>
        <v>0</v>
      </c>
      <c r="V29" s="830"/>
      <c r="W29" s="830">
        <f t="shared" si="12"/>
        <v>0</v>
      </c>
      <c r="X29" s="831">
        <f t="shared" si="8"/>
        <v>0</v>
      </c>
      <c r="Y29" s="830">
        <f t="shared" si="9"/>
        <v>0</v>
      </c>
      <c r="Z29" s="830">
        <f t="shared" si="10"/>
        <v>0</v>
      </c>
      <c r="AA29" s="832">
        <v>24</v>
      </c>
    </row>
    <row r="30" spans="1:27" s="158" customFormat="1" ht="12.75" customHeight="1">
      <c r="A30" s="169"/>
      <c r="B30" s="170" t="s">
        <v>272</v>
      </c>
      <c r="C30" s="170">
        <v>9500</v>
      </c>
      <c r="D30" s="171">
        <f t="shared" si="11"/>
        <v>0</v>
      </c>
      <c r="E30" s="171"/>
      <c r="F30" s="171"/>
      <c r="G30" s="171"/>
      <c r="H30" s="823">
        <v>0</v>
      </c>
      <c r="I30" s="145">
        <v>25</v>
      </c>
      <c r="J30" s="827" t="s">
        <v>1095</v>
      </c>
      <c r="K30" s="1211">
        <v>45292</v>
      </c>
      <c r="L30" s="828"/>
      <c r="M30" s="828"/>
      <c r="N30" s="829"/>
      <c r="O30" s="829"/>
      <c r="P30" s="1209"/>
      <c r="Q30" s="1209"/>
      <c r="R30" s="805">
        <f t="shared" si="3"/>
        <v>0</v>
      </c>
      <c r="S30" s="804">
        <f t="shared" si="4"/>
        <v>0</v>
      </c>
      <c r="T30" s="830">
        <f t="shared" si="5"/>
        <v>0</v>
      </c>
      <c r="U30" s="830">
        <f t="shared" si="6"/>
        <v>0</v>
      </c>
      <c r="V30" s="830"/>
      <c r="W30" s="830">
        <f>ROUND(U30*15/100/1,2)</f>
        <v>0</v>
      </c>
      <c r="X30" s="831">
        <f t="shared" si="8"/>
        <v>0</v>
      </c>
      <c r="Y30" s="830">
        <f t="shared" si="9"/>
        <v>0</v>
      </c>
      <c r="Z30" s="830">
        <f t="shared" si="10"/>
        <v>0</v>
      </c>
      <c r="AA30" s="832">
        <v>25</v>
      </c>
    </row>
    <row r="31" spans="1:27" s="158" customFormat="1" ht="12.75" customHeight="1">
      <c r="A31" s="169"/>
      <c r="B31" s="170" t="s">
        <v>272</v>
      </c>
      <c r="C31" s="170">
        <v>9500</v>
      </c>
      <c r="D31" s="171">
        <f t="shared" si="11"/>
        <v>0</v>
      </c>
      <c r="E31" s="171"/>
      <c r="F31" s="171"/>
      <c r="G31" s="171"/>
      <c r="H31" s="823">
        <v>0</v>
      </c>
      <c r="I31" s="145">
        <v>26</v>
      </c>
      <c r="J31" s="827" t="s">
        <v>1095</v>
      </c>
      <c r="K31" s="1211">
        <v>45323</v>
      </c>
      <c r="L31" s="828"/>
      <c r="M31" s="828"/>
      <c r="N31" s="829"/>
      <c r="O31" s="829"/>
      <c r="P31" s="1209"/>
      <c r="Q31" s="1209"/>
      <c r="R31" s="805">
        <f t="shared" si="3"/>
        <v>0</v>
      </c>
      <c r="S31" s="804">
        <f t="shared" si="4"/>
        <v>0</v>
      </c>
      <c r="T31" s="830">
        <f t="shared" si="5"/>
        <v>0</v>
      </c>
      <c r="U31" s="830">
        <f t="shared" si="6"/>
        <v>0</v>
      </c>
      <c r="V31" s="830"/>
      <c r="W31" s="830">
        <f t="shared" ref="W31:W35" si="14">ROUND(U31*15/100/1,2)</f>
        <v>0</v>
      </c>
      <c r="X31" s="831">
        <f t="shared" si="8"/>
        <v>0</v>
      </c>
      <c r="Y31" s="830">
        <f t="shared" si="9"/>
        <v>0</v>
      </c>
      <c r="Z31" s="830">
        <f t="shared" si="10"/>
        <v>0</v>
      </c>
      <c r="AA31" s="832">
        <v>26</v>
      </c>
    </row>
    <row r="32" spans="1:27" s="158" customFormat="1" ht="12.75" customHeight="1">
      <c r="A32" s="169"/>
      <c r="B32" s="170" t="s">
        <v>272</v>
      </c>
      <c r="C32" s="170">
        <v>9500</v>
      </c>
      <c r="D32" s="171">
        <f t="shared" si="11"/>
        <v>0</v>
      </c>
      <c r="E32" s="171"/>
      <c r="F32" s="171"/>
      <c r="G32" s="171"/>
      <c r="H32" s="823">
        <v>0</v>
      </c>
      <c r="I32" s="145">
        <v>27</v>
      </c>
      <c r="J32" s="827" t="s">
        <v>1095</v>
      </c>
      <c r="K32" s="1211">
        <v>45352</v>
      </c>
      <c r="L32" s="828"/>
      <c r="M32" s="828"/>
      <c r="N32" s="829"/>
      <c r="O32" s="829"/>
      <c r="P32" s="1209"/>
      <c r="Q32" s="1209"/>
      <c r="R32" s="805">
        <f t="shared" si="3"/>
        <v>0</v>
      </c>
      <c r="S32" s="804">
        <f t="shared" si="4"/>
        <v>0</v>
      </c>
      <c r="T32" s="830">
        <f t="shared" si="5"/>
        <v>0</v>
      </c>
      <c r="U32" s="830">
        <f t="shared" si="6"/>
        <v>0</v>
      </c>
      <c r="V32" s="830"/>
      <c r="W32" s="830">
        <f t="shared" si="14"/>
        <v>0</v>
      </c>
      <c r="X32" s="831">
        <f t="shared" si="8"/>
        <v>0</v>
      </c>
      <c r="Y32" s="830">
        <f t="shared" si="9"/>
        <v>0</v>
      </c>
      <c r="Z32" s="830">
        <f t="shared" si="10"/>
        <v>0</v>
      </c>
      <c r="AA32" s="832">
        <v>27</v>
      </c>
    </row>
    <row r="33" spans="1:27" s="158" customFormat="1" ht="12.75" customHeight="1">
      <c r="A33" s="169"/>
      <c r="B33" s="170" t="s">
        <v>272</v>
      </c>
      <c r="C33" s="170">
        <v>9500</v>
      </c>
      <c r="D33" s="171">
        <f t="shared" si="11"/>
        <v>0</v>
      </c>
      <c r="E33" s="171"/>
      <c r="F33" s="171"/>
      <c r="G33" s="171"/>
      <c r="H33" s="823">
        <v>0</v>
      </c>
      <c r="I33" s="145">
        <v>28</v>
      </c>
      <c r="J33" s="827" t="s">
        <v>1095</v>
      </c>
      <c r="K33" s="1211">
        <v>45383</v>
      </c>
      <c r="L33" s="828"/>
      <c r="M33" s="828"/>
      <c r="N33" s="829"/>
      <c r="O33" s="829"/>
      <c r="P33" s="1209"/>
      <c r="Q33" s="1209"/>
      <c r="R33" s="805">
        <f t="shared" si="3"/>
        <v>0</v>
      </c>
      <c r="S33" s="804">
        <f t="shared" si="4"/>
        <v>0</v>
      </c>
      <c r="T33" s="830">
        <f t="shared" si="5"/>
        <v>0</v>
      </c>
      <c r="U33" s="830">
        <f t="shared" si="6"/>
        <v>0</v>
      </c>
      <c r="V33" s="830"/>
      <c r="W33" s="830">
        <f t="shared" si="14"/>
        <v>0</v>
      </c>
      <c r="X33" s="831">
        <f t="shared" si="8"/>
        <v>0</v>
      </c>
      <c r="Y33" s="830">
        <f t="shared" si="9"/>
        <v>0</v>
      </c>
      <c r="Z33" s="830">
        <f t="shared" si="10"/>
        <v>0</v>
      </c>
      <c r="AA33" s="832">
        <v>28</v>
      </c>
    </row>
    <row r="34" spans="1:27" s="158" customFormat="1" ht="12.75" customHeight="1">
      <c r="A34" s="169"/>
      <c r="B34" s="170" t="s">
        <v>272</v>
      </c>
      <c r="C34" s="170">
        <v>9500</v>
      </c>
      <c r="D34" s="171">
        <f t="shared" si="11"/>
        <v>0</v>
      </c>
      <c r="E34" s="171"/>
      <c r="F34" s="171"/>
      <c r="G34" s="171"/>
      <c r="H34" s="823">
        <v>0</v>
      </c>
      <c r="I34" s="145">
        <v>29</v>
      </c>
      <c r="J34" s="827" t="s">
        <v>1095</v>
      </c>
      <c r="K34" s="1211">
        <v>45413</v>
      </c>
      <c r="L34" s="828"/>
      <c r="M34" s="828"/>
      <c r="N34" s="829"/>
      <c r="O34" s="829"/>
      <c r="P34" s="1209"/>
      <c r="Q34" s="1209"/>
      <c r="R34" s="805">
        <f t="shared" si="3"/>
        <v>0</v>
      </c>
      <c r="S34" s="804">
        <f t="shared" si="4"/>
        <v>0</v>
      </c>
      <c r="T34" s="830">
        <f t="shared" si="5"/>
        <v>0</v>
      </c>
      <c r="U34" s="830">
        <f t="shared" si="6"/>
        <v>0</v>
      </c>
      <c r="V34" s="830"/>
      <c r="W34" s="830">
        <f t="shared" si="14"/>
        <v>0</v>
      </c>
      <c r="X34" s="831">
        <f t="shared" si="8"/>
        <v>0</v>
      </c>
      <c r="Y34" s="830">
        <f t="shared" si="9"/>
        <v>0</v>
      </c>
      <c r="Z34" s="830">
        <f t="shared" si="10"/>
        <v>0</v>
      </c>
      <c r="AA34" s="832">
        <v>29</v>
      </c>
    </row>
    <row r="35" spans="1:27" s="158" customFormat="1" ht="12.75" customHeight="1">
      <c r="A35" s="169"/>
      <c r="B35" s="170" t="s">
        <v>272</v>
      </c>
      <c r="C35" s="170">
        <v>9500</v>
      </c>
      <c r="D35" s="171">
        <f t="shared" si="11"/>
        <v>0</v>
      </c>
      <c r="E35" s="171"/>
      <c r="F35" s="171"/>
      <c r="G35" s="171"/>
      <c r="H35" s="823">
        <v>0</v>
      </c>
      <c r="I35" s="145">
        <v>30</v>
      </c>
      <c r="J35" s="827" t="s">
        <v>1095</v>
      </c>
      <c r="K35" s="1211">
        <v>45444</v>
      </c>
      <c r="L35" s="828"/>
      <c r="M35" s="828"/>
      <c r="N35" s="829"/>
      <c r="O35" s="829"/>
      <c r="P35" s="1209"/>
      <c r="Q35" s="1209"/>
      <c r="R35" s="805">
        <f t="shared" si="3"/>
        <v>0</v>
      </c>
      <c r="S35" s="804">
        <f t="shared" si="4"/>
        <v>0</v>
      </c>
      <c r="T35" s="830">
        <f t="shared" si="5"/>
        <v>0</v>
      </c>
      <c r="U35" s="830">
        <f t="shared" si="6"/>
        <v>0</v>
      </c>
      <c r="V35" s="830"/>
      <c r="W35" s="830">
        <f t="shared" si="14"/>
        <v>0</v>
      </c>
      <c r="X35" s="831">
        <f t="shared" si="8"/>
        <v>0</v>
      </c>
      <c r="Y35" s="830">
        <f t="shared" si="9"/>
        <v>0</v>
      </c>
      <c r="Z35" s="830">
        <f t="shared" si="10"/>
        <v>0</v>
      </c>
      <c r="AA35" s="832">
        <v>30</v>
      </c>
    </row>
    <row r="36" spans="1:27" s="158" customFormat="1" ht="12.75" customHeight="1">
      <c r="A36" s="169"/>
      <c r="B36" s="170" t="s">
        <v>272</v>
      </c>
      <c r="C36" s="170">
        <v>9500</v>
      </c>
      <c r="D36" s="171">
        <f t="shared" si="11"/>
        <v>0</v>
      </c>
      <c r="E36" s="171"/>
      <c r="F36" s="171"/>
      <c r="G36" s="171"/>
      <c r="H36" s="823">
        <v>0</v>
      </c>
      <c r="I36" s="145">
        <v>31</v>
      </c>
      <c r="J36" s="827" t="s">
        <v>1087</v>
      </c>
      <c r="K36" s="1211">
        <v>45474</v>
      </c>
      <c r="L36" s="828"/>
      <c r="M36" s="828"/>
      <c r="N36" s="829"/>
      <c r="O36" s="829"/>
      <c r="P36" s="1209"/>
      <c r="Q36" s="1209"/>
      <c r="R36" s="805">
        <f t="shared" si="3"/>
        <v>0</v>
      </c>
      <c r="S36" s="804">
        <f t="shared" si="4"/>
        <v>0</v>
      </c>
      <c r="T36" s="830">
        <f t="shared" si="5"/>
        <v>0</v>
      </c>
      <c r="U36" s="830">
        <f t="shared" si="6"/>
        <v>0</v>
      </c>
      <c r="V36" s="830"/>
      <c r="W36" s="830">
        <f t="shared" si="12"/>
        <v>0</v>
      </c>
      <c r="X36" s="831">
        <f t="shared" si="8"/>
        <v>0</v>
      </c>
      <c r="Y36" s="830">
        <f t="shared" si="9"/>
        <v>0</v>
      </c>
      <c r="Z36" s="830">
        <f t="shared" si="10"/>
        <v>0</v>
      </c>
      <c r="AA36" s="832">
        <v>31</v>
      </c>
    </row>
    <row r="37" spans="1:27" s="158" customFormat="1" ht="12.75" customHeight="1">
      <c r="A37" s="169"/>
      <c r="B37" s="170" t="s">
        <v>272</v>
      </c>
      <c r="C37" s="170">
        <v>9500</v>
      </c>
      <c r="D37" s="171">
        <f t="shared" si="11"/>
        <v>0</v>
      </c>
      <c r="E37" s="171"/>
      <c r="F37" s="171"/>
      <c r="G37" s="171"/>
      <c r="H37" s="823">
        <v>0</v>
      </c>
      <c r="I37" s="145">
        <v>32</v>
      </c>
      <c r="J37" s="827" t="s">
        <v>1087</v>
      </c>
      <c r="K37" s="1211">
        <v>45505</v>
      </c>
      <c r="L37" s="828"/>
      <c r="M37" s="828"/>
      <c r="N37" s="829"/>
      <c r="O37" s="829"/>
      <c r="P37" s="1209"/>
      <c r="Q37" s="1209"/>
      <c r="R37" s="805">
        <f t="shared" si="3"/>
        <v>0</v>
      </c>
      <c r="S37" s="804">
        <f t="shared" si="4"/>
        <v>0</v>
      </c>
      <c r="T37" s="830">
        <f t="shared" si="5"/>
        <v>0</v>
      </c>
      <c r="U37" s="830">
        <f t="shared" si="6"/>
        <v>0</v>
      </c>
      <c r="V37" s="830"/>
      <c r="W37" s="830">
        <f t="shared" si="12"/>
        <v>0</v>
      </c>
      <c r="X37" s="831">
        <f t="shared" si="8"/>
        <v>0</v>
      </c>
      <c r="Y37" s="830">
        <f t="shared" si="9"/>
        <v>0</v>
      </c>
      <c r="Z37" s="830">
        <f t="shared" si="10"/>
        <v>0</v>
      </c>
      <c r="AA37" s="832">
        <v>32</v>
      </c>
    </row>
    <row r="38" spans="1:27" s="158" customFormat="1" ht="12.75" customHeight="1">
      <c r="A38" s="169"/>
      <c r="B38" s="170" t="s">
        <v>272</v>
      </c>
      <c r="C38" s="170">
        <v>9500</v>
      </c>
      <c r="D38" s="171">
        <f t="shared" si="11"/>
        <v>0</v>
      </c>
      <c r="E38" s="171"/>
      <c r="F38" s="171"/>
      <c r="G38" s="171"/>
      <c r="H38" s="823">
        <v>0</v>
      </c>
      <c r="I38" s="145">
        <v>33</v>
      </c>
      <c r="J38" s="827" t="s">
        <v>1087</v>
      </c>
      <c r="K38" s="1211">
        <v>45536</v>
      </c>
      <c r="L38" s="828"/>
      <c r="M38" s="828"/>
      <c r="N38" s="829"/>
      <c r="O38" s="829"/>
      <c r="P38" s="1209"/>
      <c r="Q38" s="1209"/>
      <c r="R38" s="805">
        <f t="shared" si="3"/>
        <v>0</v>
      </c>
      <c r="S38" s="804">
        <f t="shared" si="4"/>
        <v>0</v>
      </c>
      <c r="T38" s="830">
        <f t="shared" si="5"/>
        <v>0</v>
      </c>
      <c r="U38" s="830">
        <f t="shared" si="6"/>
        <v>0</v>
      </c>
      <c r="V38" s="830"/>
      <c r="W38" s="830">
        <f t="shared" si="12"/>
        <v>0</v>
      </c>
      <c r="X38" s="831">
        <f t="shared" si="8"/>
        <v>0</v>
      </c>
      <c r="Y38" s="830">
        <f t="shared" si="9"/>
        <v>0</v>
      </c>
      <c r="Z38" s="830">
        <f t="shared" si="10"/>
        <v>0</v>
      </c>
      <c r="AA38" s="832">
        <v>33</v>
      </c>
    </row>
    <row r="39" spans="1:27" s="158" customFormat="1" ht="12.75" customHeight="1">
      <c r="A39" s="169"/>
      <c r="B39" s="170" t="s">
        <v>272</v>
      </c>
      <c r="C39" s="170">
        <v>9500</v>
      </c>
      <c r="D39" s="171">
        <f t="shared" si="11"/>
        <v>0</v>
      </c>
      <c r="E39" s="171"/>
      <c r="F39" s="171"/>
      <c r="G39" s="171"/>
      <c r="H39" s="823">
        <v>0</v>
      </c>
      <c r="I39" s="145">
        <v>34</v>
      </c>
      <c r="J39" s="827" t="s">
        <v>1087</v>
      </c>
      <c r="K39" s="1211">
        <v>45566</v>
      </c>
      <c r="L39" s="828"/>
      <c r="M39" s="828"/>
      <c r="N39" s="829"/>
      <c r="O39" s="829"/>
      <c r="P39" s="1209"/>
      <c r="Q39" s="1209"/>
      <c r="R39" s="805">
        <f t="shared" si="3"/>
        <v>0</v>
      </c>
      <c r="S39" s="804">
        <f t="shared" si="4"/>
        <v>0</v>
      </c>
      <c r="T39" s="830">
        <f t="shared" si="5"/>
        <v>0</v>
      </c>
      <c r="U39" s="830">
        <f t="shared" si="6"/>
        <v>0</v>
      </c>
      <c r="V39" s="830"/>
      <c r="W39" s="830">
        <f t="shared" si="12"/>
        <v>0</v>
      </c>
      <c r="X39" s="831">
        <f t="shared" si="8"/>
        <v>0</v>
      </c>
      <c r="Y39" s="830">
        <f t="shared" si="9"/>
        <v>0</v>
      </c>
      <c r="Z39" s="830">
        <f t="shared" si="10"/>
        <v>0</v>
      </c>
      <c r="AA39" s="832">
        <v>34</v>
      </c>
    </row>
    <row r="40" spans="1:27" s="158" customFormat="1" ht="12.75" customHeight="1">
      <c r="A40" s="169"/>
      <c r="B40" s="170" t="s">
        <v>272</v>
      </c>
      <c r="C40" s="170">
        <v>9500</v>
      </c>
      <c r="D40" s="171">
        <f t="shared" si="11"/>
        <v>0</v>
      </c>
      <c r="E40" s="171"/>
      <c r="F40" s="171"/>
      <c r="G40" s="171"/>
      <c r="H40" s="823">
        <v>0</v>
      </c>
      <c r="I40" s="145">
        <v>35</v>
      </c>
      <c r="J40" s="827" t="s">
        <v>1087</v>
      </c>
      <c r="K40" s="1211">
        <v>45597</v>
      </c>
      <c r="L40" s="828"/>
      <c r="M40" s="828"/>
      <c r="N40" s="829"/>
      <c r="O40" s="829"/>
      <c r="P40" s="1209"/>
      <c r="Q40" s="1209"/>
      <c r="R40" s="805">
        <f t="shared" si="3"/>
        <v>0</v>
      </c>
      <c r="S40" s="804">
        <f t="shared" si="4"/>
        <v>0</v>
      </c>
      <c r="T40" s="830">
        <f t="shared" si="5"/>
        <v>0</v>
      </c>
      <c r="U40" s="830">
        <f t="shared" si="6"/>
        <v>0</v>
      </c>
      <c r="V40" s="830"/>
      <c r="W40" s="830">
        <f t="shared" si="12"/>
        <v>0</v>
      </c>
      <c r="X40" s="831">
        <f t="shared" si="8"/>
        <v>0</v>
      </c>
      <c r="Y40" s="830">
        <f t="shared" si="9"/>
        <v>0</v>
      </c>
      <c r="Z40" s="830">
        <f t="shared" si="10"/>
        <v>0</v>
      </c>
      <c r="AA40" s="832">
        <v>35</v>
      </c>
    </row>
    <row r="41" spans="1:27" s="158" customFormat="1" ht="12.75" customHeight="1">
      <c r="A41" s="169">
        <f t="shared" si="0"/>
        <v>0</v>
      </c>
      <c r="B41" s="170" t="s">
        <v>272</v>
      </c>
      <c r="C41" s="170">
        <v>9500</v>
      </c>
      <c r="D41" s="171">
        <f t="shared" si="11"/>
        <v>0</v>
      </c>
      <c r="E41" s="171"/>
      <c r="F41" s="171"/>
      <c r="G41" s="171"/>
      <c r="H41" s="823">
        <v>0</v>
      </c>
      <c r="I41" s="145">
        <v>36</v>
      </c>
      <c r="J41" s="827" t="s">
        <v>1087</v>
      </c>
      <c r="K41" s="1211">
        <v>45627</v>
      </c>
      <c r="L41" s="828"/>
      <c r="M41" s="828"/>
      <c r="N41" s="829"/>
      <c r="O41" s="829"/>
      <c r="P41" s="1209"/>
      <c r="Q41" s="1209"/>
      <c r="R41" s="805">
        <f t="shared" si="3"/>
        <v>0</v>
      </c>
      <c r="S41" s="804">
        <f t="shared" si="4"/>
        <v>0</v>
      </c>
      <c r="T41" s="830">
        <f t="shared" si="5"/>
        <v>0</v>
      </c>
      <c r="U41" s="830">
        <f t="shared" si="6"/>
        <v>0</v>
      </c>
      <c r="V41" s="830"/>
      <c r="W41" s="830">
        <f t="shared" si="12"/>
        <v>0</v>
      </c>
      <c r="X41" s="831">
        <f t="shared" si="8"/>
        <v>0</v>
      </c>
      <c r="Y41" s="830">
        <f t="shared" si="9"/>
        <v>0</v>
      </c>
      <c r="Z41" s="830">
        <f t="shared" si="10"/>
        <v>0</v>
      </c>
      <c r="AA41" s="832">
        <v>36</v>
      </c>
    </row>
    <row r="42" spans="1:27" s="158" customFormat="1" ht="12.75" customHeight="1">
      <c r="A42" s="1212"/>
      <c r="D42" s="177"/>
      <c r="E42" s="177"/>
      <c r="F42" s="177"/>
      <c r="G42" s="177"/>
      <c r="H42" s="173"/>
      <c r="I42" s="145">
        <v>37</v>
      </c>
      <c r="J42" s="827" t="s">
        <v>1096</v>
      </c>
      <c r="K42" s="1211">
        <v>45658</v>
      </c>
      <c r="L42" s="828"/>
      <c r="M42" s="828"/>
      <c r="N42" s="829"/>
      <c r="O42" s="829"/>
      <c r="P42" s="1209"/>
      <c r="Q42" s="1209"/>
      <c r="R42" s="805">
        <f t="shared" ref="R42" si="15">Q42-P42</f>
        <v>0</v>
      </c>
      <c r="S42" s="804">
        <f t="shared" ref="S42" si="16">ROUND(J42*R42/1,2)</f>
        <v>0</v>
      </c>
      <c r="T42" s="830">
        <f t="shared" ref="T42" si="17">S42</f>
        <v>0</v>
      </c>
      <c r="U42" s="830">
        <f t="shared" ref="U42" si="18">T42</f>
        <v>0</v>
      </c>
      <c r="V42" s="830"/>
      <c r="W42" s="830">
        <f>ROUND(U42*15/100/1,2)</f>
        <v>0</v>
      </c>
      <c r="X42" s="831">
        <f t="shared" ref="X42" si="19">ROUND(U42*7.59/1000/1,2)</f>
        <v>0</v>
      </c>
      <c r="Y42" s="830">
        <f t="shared" ref="Y42" si="20">ROUND(W42+X42/1,2)</f>
        <v>0</v>
      </c>
      <c r="Z42" s="830">
        <f t="shared" ref="Z42" si="21">T42-Y42</f>
        <v>0</v>
      </c>
      <c r="AA42" s="832">
        <v>37</v>
      </c>
    </row>
    <row r="43" spans="1:27" s="162" customFormat="1" ht="14.25" customHeight="1">
      <c r="A43" s="172">
        <f>SUM(A6:A41)</f>
        <v>0</v>
      </c>
      <c r="D43" s="173"/>
      <c r="E43" s="173"/>
      <c r="F43" s="173"/>
      <c r="G43" s="173"/>
      <c r="H43" s="173"/>
      <c r="I43" s="2057" t="s">
        <v>122</v>
      </c>
      <c r="J43" s="2058"/>
      <c r="K43" s="2058"/>
      <c r="L43" s="2058"/>
      <c r="M43" s="2058"/>
      <c r="N43" s="2058"/>
      <c r="O43" s="2058"/>
      <c r="P43" s="2058"/>
      <c r="Q43" s="2058"/>
      <c r="R43" s="2059"/>
      <c r="S43" s="824">
        <f t="shared" ref="S43:Z43" si="22">SUM(S6:S42)</f>
        <v>0</v>
      </c>
      <c r="T43" s="824">
        <f t="shared" si="22"/>
        <v>0</v>
      </c>
      <c r="U43" s="824">
        <f t="shared" si="22"/>
        <v>0</v>
      </c>
      <c r="V43" s="824">
        <f t="shared" si="22"/>
        <v>0</v>
      </c>
      <c r="W43" s="824">
        <f t="shared" si="22"/>
        <v>0</v>
      </c>
      <c r="X43" s="824">
        <f t="shared" si="22"/>
        <v>0</v>
      </c>
      <c r="Y43" s="824">
        <f t="shared" si="22"/>
        <v>0</v>
      </c>
      <c r="Z43" s="824">
        <f t="shared" si="22"/>
        <v>0</v>
      </c>
      <c r="AA43" s="824" t="s">
        <v>107</v>
      </c>
    </row>
    <row r="44" spans="1:27" s="162" customFormat="1">
      <c r="D44" s="173"/>
      <c r="E44" s="173"/>
      <c r="F44" s="173"/>
      <c r="G44" s="173"/>
      <c r="H44" s="173"/>
      <c r="I44" s="2057" t="s">
        <v>273</v>
      </c>
      <c r="J44" s="2058"/>
      <c r="K44" s="2058"/>
      <c r="L44" s="2058"/>
      <c r="M44" s="2058"/>
      <c r="N44" s="2058"/>
      <c r="O44" s="2058"/>
      <c r="P44" s="2058"/>
      <c r="Q44" s="2058"/>
      <c r="R44" s="2059"/>
      <c r="S44" s="824">
        <f>S43</f>
        <v>0</v>
      </c>
      <c r="T44" s="824">
        <f t="shared" ref="T44:Z44" si="23">T43</f>
        <v>0</v>
      </c>
      <c r="U44" s="824">
        <f t="shared" si="23"/>
        <v>0</v>
      </c>
      <c r="V44" s="824">
        <f t="shared" si="23"/>
        <v>0</v>
      </c>
      <c r="W44" s="824">
        <f t="shared" si="23"/>
        <v>0</v>
      </c>
      <c r="X44" s="824">
        <f t="shared" si="23"/>
        <v>0</v>
      </c>
      <c r="Y44" s="824">
        <f t="shared" si="23"/>
        <v>0</v>
      </c>
      <c r="Z44" s="824">
        <f t="shared" si="23"/>
        <v>0</v>
      </c>
      <c r="AA44" s="824"/>
    </row>
    <row r="45" spans="1:27" s="162" customFormat="1">
      <c r="D45" s="173"/>
      <c r="E45" s="173"/>
      <c r="F45" s="173"/>
      <c r="G45" s="173"/>
      <c r="H45" s="173"/>
      <c r="I45" s="174"/>
      <c r="J45" s="174"/>
      <c r="K45" s="173"/>
      <c r="L45" s="175"/>
      <c r="M45" s="175"/>
      <c r="N45" s="775"/>
      <c r="O45" s="775"/>
      <c r="P45" s="776"/>
      <c r="Q45" s="776"/>
      <c r="R45" s="776"/>
      <c r="S45" s="777"/>
      <c r="T45" s="777"/>
      <c r="U45" s="777"/>
      <c r="V45" s="777"/>
      <c r="W45" s="777"/>
      <c r="X45" s="777"/>
      <c r="Y45" s="777"/>
      <c r="Z45" s="777"/>
      <c r="AA45" s="777"/>
    </row>
    <row r="46" spans="1:27" s="162" customFormat="1" ht="13.5" customHeight="1">
      <c r="D46" s="173"/>
      <c r="E46" s="173"/>
      <c r="F46" s="173"/>
      <c r="G46" s="173"/>
      <c r="H46" s="173"/>
      <c r="K46" s="173"/>
      <c r="L46" s="176"/>
      <c r="M46" s="176"/>
      <c r="N46" s="778"/>
      <c r="O46" s="778"/>
      <c r="P46" s="775"/>
      <c r="Q46" s="779"/>
      <c r="R46" s="775"/>
      <c r="S46" s="777"/>
      <c r="T46" s="777"/>
      <c r="U46" s="777"/>
      <c r="V46" s="777"/>
      <c r="W46" s="777"/>
      <c r="X46" s="777"/>
      <c r="Y46" s="777"/>
      <c r="Z46" s="777"/>
      <c r="AA46" s="777"/>
    </row>
    <row r="47" spans="1:27" s="162" customFormat="1" ht="13.5" customHeight="1">
      <c r="D47" s="173"/>
      <c r="E47" s="173"/>
      <c r="F47" s="173"/>
      <c r="G47" s="173"/>
      <c r="H47" s="173"/>
      <c r="K47" s="173"/>
      <c r="L47" s="176"/>
      <c r="M47" s="176"/>
      <c r="N47" s="778"/>
      <c r="O47" s="778"/>
      <c r="P47" s="775"/>
      <c r="Q47" s="779"/>
      <c r="R47" s="775"/>
      <c r="S47" s="777"/>
      <c r="T47" s="777"/>
      <c r="U47" s="777"/>
      <c r="V47" s="777"/>
      <c r="W47" s="777"/>
      <c r="X47" s="777"/>
      <c r="Y47" s="777"/>
      <c r="Z47" s="777"/>
      <c r="AA47" s="777"/>
    </row>
    <row r="48" spans="1:27" s="158" customFormat="1" ht="13.5" customHeight="1">
      <c r="A48" s="162"/>
      <c r="B48" s="162"/>
      <c r="C48" s="162"/>
      <c r="D48" s="173"/>
      <c r="E48" s="173"/>
      <c r="F48" s="173"/>
      <c r="G48" s="173"/>
      <c r="H48" s="173" t="s">
        <v>47</v>
      </c>
      <c r="K48" s="173"/>
      <c r="L48" s="176"/>
      <c r="M48" s="176"/>
      <c r="N48" s="778"/>
      <c r="O48" s="778"/>
      <c r="P48" s="779"/>
      <c r="Q48" s="779"/>
      <c r="R48" s="779"/>
      <c r="S48" s="777"/>
      <c r="T48" s="777"/>
      <c r="U48" s="777"/>
      <c r="V48" s="777"/>
      <c r="W48" s="777"/>
      <c r="X48" s="777"/>
      <c r="Y48" s="777"/>
      <c r="Z48" s="777"/>
      <c r="AA48" s="777"/>
    </row>
    <row r="49" spans="2:28" s="158" customFormat="1" ht="13.5" customHeight="1">
      <c r="B49" s="158" t="s">
        <v>47</v>
      </c>
      <c r="D49" s="177"/>
      <c r="E49" s="177"/>
      <c r="F49" s="177"/>
      <c r="G49" s="177"/>
      <c r="H49" s="177"/>
      <c r="I49" s="178"/>
      <c r="J49" s="178"/>
      <c r="K49" s="177"/>
      <c r="L49" s="769">
        <f ca="1">TODAY()</f>
        <v>45785</v>
      </c>
      <c r="M49" s="160"/>
      <c r="N49" s="780"/>
      <c r="O49" s="780"/>
      <c r="P49" s="779"/>
      <c r="Q49" s="779"/>
      <c r="R49" s="779"/>
      <c r="S49" s="777"/>
      <c r="T49" s="777"/>
      <c r="U49" s="2052">
        <f ca="1">L49</f>
        <v>45785</v>
      </c>
      <c r="V49" s="2052"/>
      <c r="W49" s="777"/>
      <c r="X49" s="777"/>
      <c r="Y49" s="777"/>
      <c r="Z49" s="777"/>
      <c r="AA49" s="781"/>
    </row>
    <row r="50" spans="2:28" s="158" customFormat="1" ht="21" customHeight="1">
      <c r="D50" s="177"/>
      <c r="E50" s="177"/>
      <c r="F50" s="177"/>
      <c r="G50" s="177"/>
      <c r="H50" s="177"/>
      <c r="I50" s="178"/>
      <c r="J50" s="178"/>
      <c r="K50" s="177"/>
      <c r="L50" s="640" t="s">
        <v>865</v>
      </c>
      <c r="M50" s="160"/>
      <c r="N50" s="782"/>
      <c r="O50" s="782"/>
      <c r="P50" s="779"/>
      <c r="Q50" s="779"/>
      <c r="R50" s="779"/>
      <c r="S50" s="777"/>
      <c r="T50" s="783"/>
      <c r="U50" s="2053" t="s">
        <v>319</v>
      </c>
      <c r="V50" s="2053"/>
      <c r="W50" s="777"/>
      <c r="X50" s="777"/>
      <c r="Y50" s="777"/>
      <c r="Z50" s="777"/>
      <c r="AA50" s="781"/>
    </row>
    <row r="51" spans="2:28" s="158" customFormat="1" ht="13.5" customHeight="1">
      <c r="I51" s="174"/>
      <c r="J51" s="174"/>
      <c r="K51" s="644" t="s">
        <v>861</v>
      </c>
      <c r="L51" s="179"/>
      <c r="M51" s="174"/>
      <c r="N51" s="778"/>
      <c r="O51" s="778"/>
      <c r="P51" s="784"/>
      <c r="Q51" s="784"/>
      <c r="R51" s="784"/>
      <c r="S51" s="785"/>
      <c r="T51" s="783" t="s">
        <v>861</v>
      </c>
      <c r="U51" s="2054"/>
      <c r="V51" s="2054"/>
      <c r="W51" s="785"/>
      <c r="X51" s="785"/>
      <c r="Y51" s="785"/>
      <c r="Z51" s="785"/>
      <c r="AA51" s="786"/>
    </row>
    <row r="52" spans="2:28" s="158" customFormat="1" ht="13.5" customHeight="1">
      <c r="I52" s="174"/>
      <c r="J52" s="174"/>
      <c r="K52" s="644" t="s">
        <v>863</v>
      </c>
      <c r="L52" s="179"/>
      <c r="M52" s="174"/>
      <c r="N52" s="778"/>
      <c r="O52" s="778"/>
      <c r="P52" s="784"/>
      <c r="Q52" s="784"/>
      <c r="R52" s="784"/>
      <c r="S52" s="785"/>
      <c r="T52" s="783" t="s">
        <v>863</v>
      </c>
      <c r="U52" s="2054"/>
      <c r="V52" s="2054"/>
      <c r="W52" s="785"/>
      <c r="X52" s="785"/>
      <c r="Y52" s="785"/>
      <c r="Z52" s="785"/>
      <c r="AA52" s="786"/>
    </row>
    <row r="53" spans="2:28" s="158" customFormat="1" ht="19.2" customHeight="1">
      <c r="I53" s="174"/>
      <c r="J53" s="174"/>
      <c r="K53" s="644" t="s">
        <v>862</v>
      </c>
      <c r="L53" s="179"/>
      <c r="M53" s="174"/>
      <c r="N53" s="778"/>
      <c r="O53" s="778"/>
      <c r="P53" s="784"/>
      <c r="Q53" s="784"/>
      <c r="R53" s="784"/>
      <c r="S53" s="785"/>
      <c r="T53" s="787" t="s">
        <v>862</v>
      </c>
      <c r="U53" s="2054"/>
      <c r="V53" s="2054"/>
      <c r="W53" s="785"/>
      <c r="X53" s="785"/>
      <c r="Y53" s="785"/>
      <c r="Z53" s="785"/>
      <c r="AA53" s="786"/>
      <c r="AB53" s="162"/>
    </row>
    <row r="54" spans="2:28" s="158" customFormat="1" ht="13.5" customHeight="1">
      <c r="I54" s="174"/>
      <c r="J54" s="174"/>
      <c r="M54" s="174"/>
      <c r="N54" s="778"/>
      <c r="O54" s="778"/>
      <c r="P54" s="784"/>
      <c r="Q54" s="784"/>
      <c r="R54" s="784"/>
      <c r="S54" s="784"/>
      <c r="T54" s="784"/>
      <c r="U54" s="784"/>
      <c r="V54" s="784"/>
      <c r="W54" s="784"/>
      <c r="X54" s="784"/>
      <c r="Y54" s="784"/>
      <c r="Z54" s="784"/>
      <c r="AA54" s="778"/>
      <c r="AB54" s="162"/>
    </row>
    <row r="55" spans="2:28" s="158" customFormat="1" ht="13.5" customHeight="1">
      <c r="I55" s="174"/>
      <c r="J55" s="174"/>
      <c r="M55" s="174"/>
      <c r="N55" s="778"/>
      <c r="O55" s="778"/>
      <c r="P55" s="784"/>
      <c r="Q55" s="784"/>
      <c r="R55" s="784"/>
      <c r="S55" s="784"/>
      <c r="T55" s="784"/>
      <c r="U55" s="784"/>
      <c r="V55" s="784"/>
      <c r="W55" s="784"/>
      <c r="X55" s="784"/>
      <c r="Y55" s="784"/>
      <c r="Z55" s="784"/>
      <c r="AA55" s="778"/>
    </row>
    <row r="56" spans="2:28" s="158" customFormat="1" ht="13.5" customHeight="1">
      <c r="I56" s="174"/>
      <c r="J56" s="174"/>
      <c r="M56" s="174"/>
      <c r="N56" s="778"/>
      <c r="O56" s="778"/>
      <c r="P56" s="784"/>
      <c r="Q56" s="784"/>
      <c r="R56" s="784"/>
      <c r="S56" s="784"/>
      <c r="T56" s="784"/>
      <c r="U56" s="784"/>
      <c r="V56" s="784"/>
      <c r="W56" s="784"/>
      <c r="X56" s="784"/>
      <c r="Y56" s="784"/>
      <c r="Z56" s="784"/>
      <c r="AA56" s="778"/>
      <c r="AB56" s="2051"/>
    </row>
    <row r="57" spans="2:28" s="158" customFormat="1" ht="13.5" customHeight="1">
      <c r="I57" s="174"/>
      <c r="J57" s="174"/>
      <c r="M57" s="174"/>
      <c r="N57" s="778"/>
      <c r="O57" s="778"/>
      <c r="P57" s="784"/>
      <c r="Q57" s="784"/>
      <c r="R57" s="784"/>
      <c r="S57" s="784"/>
      <c r="T57" s="784"/>
      <c r="U57" s="784"/>
      <c r="V57" s="784"/>
      <c r="W57" s="784"/>
      <c r="X57" s="784"/>
      <c r="Y57" s="784"/>
      <c r="Z57" s="784"/>
      <c r="AA57" s="778"/>
      <c r="AB57" s="2051"/>
    </row>
    <row r="58" spans="2:28" s="158" customFormat="1" ht="13.5" customHeight="1">
      <c r="I58" s="174"/>
      <c r="J58" s="174"/>
      <c r="M58" s="174"/>
      <c r="N58" s="778"/>
      <c r="O58" s="778"/>
      <c r="P58" s="784"/>
      <c r="Q58" s="784"/>
      <c r="R58" s="784"/>
      <c r="S58" s="784"/>
      <c r="T58" s="784"/>
      <c r="U58" s="784"/>
      <c r="V58" s="784"/>
      <c r="W58" s="784"/>
      <c r="X58" s="784"/>
      <c r="Y58" s="784"/>
      <c r="Z58" s="784"/>
      <c r="AA58" s="778"/>
      <c r="AB58" s="2051"/>
    </row>
    <row r="59" spans="2:28" s="158" customFormat="1" ht="13.5" customHeight="1">
      <c r="I59" s="174"/>
      <c r="J59" s="174"/>
      <c r="M59" s="174"/>
      <c r="N59" s="778"/>
      <c r="O59" s="778"/>
      <c r="P59" s="784"/>
      <c r="Q59" s="784"/>
      <c r="R59" s="784"/>
      <c r="S59" s="784"/>
      <c r="T59" s="784"/>
      <c r="U59" s="784"/>
      <c r="V59" s="784"/>
      <c r="W59" s="784"/>
      <c r="X59" s="784"/>
      <c r="Y59" s="784"/>
      <c r="Z59" s="784"/>
      <c r="AA59" s="778"/>
      <c r="AB59" s="2051"/>
    </row>
    <row r="60" spans="2:28" s="158" customFormat="1" ht="13.5" customHeight="1">
      <c r="I60" s="174"/>
      <c r="J60" s="174"/>
      <c r="M60" s="174"/>
      <c r="N60" s="778"/>
      <c r="O60" s="778"/>
      <c r="P60" s="784"/>
      <c r="Q60" s="784"/>
      <c r="R60" s="784"/>
      <c r="S60" s="784"/>
      <c r="T60" s="784"/>
      <c r="U60" s="784"/>
      <c r="V60" s="784"/>
      <c r="W60" s="784"/>
      <c r="X60" s="784"/>
      <c r="Y60" s="784"/>
      <c r="Z60" s="784"/>
      <c r="AA60" s="778"/>
      <c r="AB60" s="2051"/>
    </row>
    <row r="61" spans="2:28" s="158" customFormat="1" ht="13.5" customHeight="1">
      <c r="I61" s="174"/>
      <c r="J61" s="174"/>
      <c r="M61" s="174"/>
      <c r="N61" s="778"/>
      <c r="O61" s="778"/>
      <c r="P61" s="784"/>
      <c r="Q61" s="784"/>
      <c r="R61" s="784"/>
      <c r="S61" s="784"/>
      <c r="T61" s="784"/>
      <c r="U61" s="784"/>
      <c r="V61" s="784"/>
      <c r="W61" s="784"/>
      <c r="X61" s="784"/>
      <c r="Y61" s="784"/>
      <c r="Z61" s="784"/>
      <c r="AA61" s="778"/>
      <c r="AB61" s="2051"/>
    </row>
    <row r="62" spans="2:28" s="158" customFormat="1" ht="13.5" customHeight="1">
      <c r="I62" s="174"/>
      <c r="J62" s="174"/>
      <c r="M62" s="174"/>
      <c r="N62" s="778"/>
      <c r="O62" s="778"/>
      <c r="P62" s="784"/>
      <c r="Q62" s="784"/>
      <c r="R62" s="784"/>
      <c r="S62" s="784"/>
      <c r="T62" s="784"/>
      <c r="U62" s="784"/>
      <c r="V62" s="784"/>
      <c r="W62" s="784"/>
      <c r="X62" s="784"/>
      <c r="Y62" s="784"/>
      <c r="Z62" s="784"/>
      <c r="AA62" s="778"/>
      <c r="AB62" s="2051"/>
    </row>
    <row r="63" spans="2:28" s="158" customFormat="1" ht="13.5" customHeight="1">
      <c r="I63" s="174"/>
      <c r="J63" s="174"/>
      <c r="M63" s="174"/>
      <c r="N63" s="778"/>
      <c r="O63" s="778"/>
      <c r="P63" s="784"/>
      <c r="Q63" s="784"/>
      <c r="R63" s="784"/>
      <c r="S63" s="784"/>
      <c r="T63" s="784"/>
      <c r="U63" s="784"/>
      <c r="V63" s="784"/>
      <c r="W63" s="784"/>
      <c r="X63" s="784"/>
      <c r="Y63" s="784"/>
      <c r="Z63" s="784"/>
      <c r="AA63" s="778"/>
      <c r="AB63" s="2051"/>
    </row>
    <row r="64" spans="2:28" s="158" customFormat="1" ht="13.5" customHeight="1">
      <c r="I64" s="174"/>
      <c r="J64" s="174"/>
      <c r="M64" s="174"/>
      <c r="N64" s="778"/>
      <c r="O64" s="778"/>
      <c r="P64" s="784"/>
      <c r="Q64" s="784"/>
      <c r="R64" s="784"/>
      <c r="S64" s="784"/>
      <c r="T64" s="784"/>
      <c r="U64" s="784"/>
      <c r="V64" s="784"/>
      <c r="W64" s="784"/>
      <c r="X64" s="784"/>
      <c r="Y64" s="784"/>
      <c r="Z64" s="784"/>
      <c r="AA64" s="778"/>
    </row>
    <row r="65" spans="1:28" s="158" customFormat="1" ht="13.2">
      <c r="N65" s="778"/>
      <c r="O65" s="778"/>
      <c r="P65" s="784"/>
      <c r="Q65" s="784"/>
      <c r="R65" s="784"/>
      <c r="S65" s="784"/>
      <c r="T65" s="784"/>
      <c r="U65" s="784"/>
      <c r="V65" s="784"/>
      <c r="W65" s="784"/>
      <c r="X65" s="784"/>
      <c r="Y65" s="784"/>
      <c r="Z65" s="784"/>
      <c r="AA65" s="778"/>
    </row>
    <row r="66" spans="1:28" s="158" customFormat="1" ht="13.2">
      <c r="N66" s="778"/>
      <c r="O66" s="778"/>
      <c r="P66" s="784"/>
      <c r="Q66" s="784"/>
      <c r="R66" s="784"/>
      <c r="S66" s="784"/>
      <c r="T66" s="784"/>
      <c r="U66" s="784"/>
      <c r="V66" s="784"/>
      <c r="W66" s="784"/>
      <c r="X66" s="784"/>
      <c r="Y66" s="784"/>
      <c r="Z66" s="784"/>
      <c r="AA66" s="778"/>
    </row>
    <row r="67" spans="1:28" s="158" customFormat="1" ht="13.2">
      <c r="N67" s="778"/>
      <c r="O67" s="778"/>
      <c r="P67" s="784"/>
      <c r="Q67" s="784"/>
      <c r="R67" s="784"/>
      <c r="S67" s="784"/>
      <c r="T67" s="784"/>
      <c r="U67" s="784"/>
      <c r="V67" s="784"/>
      <c r="W67" s="784"/>
      <c r="X67" s="784"/>
      <c r="Y67" s="784"/>
      <c r="Z67" s="784"/>
      <c r="AA67" s="778"/>
      <c r="AB67" s="162"/>
    </row>
    <row r="68" spans="1:28" s="158" customFormat="1" ht="13.2">
      <c r="N68" s="778"/>
      <c r="O68" s="778"/>
      <c r="P68" s="784"/>
      <c r="Q68" s="784"/>
      <c r="R68" s="784"/>
      <c r="S68" s="784"/>
      <c r="T68" s="784"/>
      <c r="U68" s="784"/>
      <c r="V68" s="784"/>
      <c r="W68" s="784"/>
      <c r="X68" s="784"/>
      <c r="Y68" s="784"/>
      <c r="Z68" s="784"/>
      <c r="AA68" s="778"/>
    </row>
    <row r="69" spans="1:28" s="158" customFormat="1" ht="13.2">
      <c r="N69" s="778"/>
      <c r="O69" s="778"/>
      <c r="P69" s="784"/>
      <c r="Q69" s="784"/>
      <c r="R69" s="784"/>
      <c r="S69" s="784"/>
      <c r="T69" s="784"/>
      <c r="U69" s="784"/>
      <c r="V69" s="784"/>
      <c r="W69" s="784"/>
      <c r="X69" s="784"/>
      <c r="Y69" s="784"/>
      <c r="Z69" s="784"/>
      <c r="AA69" s="778"/>
      <c r="AB69" s="162"/>
    </row>
    <row r="70" spans="1:28" s="158" customFormat="1" ht="13.2">
      <c r="N70" s="778"/>
      <c r="O70" s="778"/>
      <c r="P70" s="784"/>
      <c r="Q70" s="784"/>
      <c r="R70" s="784"/>
      <c r="S70" s="784"/>
      <c r="T70" s="784"/>
      <c r="U70" s="784"/>
      <c r="V70" s="784"/>
      <c r="W70" s="784"/>
      <c r="X70" s="784"/>
      <c r="Y70" s="784"/>
      <c r="Z70" s="784"/>
      <c r="AA70" s="778"/>
    </row>
    <row r="71" spans="1:28" s="158" customFormat="1" ht="13.2">
      <c r="N71" s="778"/>
      <c r="O71" s="778"/>
      <c r="P71" s="784"/>
      <c r="Q71" s="784"/>
      <c r="R71" s="784"/>
      <c r="S71" s="784"/>
      <c r="T71" s="784"/>
      <c r="U71" s="784"/>
      <c r="V71" s="784"/>
      <c r="W71" s="784"/>
      <c r="X71" s="784"/>
      <c r="Y71" s="784"/>
      <c r="Z71" s="784"/>
      <c r="AA71" s="778"/>
      <c r="AB71" s="162"/>
    </row>
    <row r="72" spans="1:28" s="158" customFormat="1" ht="13.2">
      <c r="N72" s="778"/>
      <c r="O72" s="778"/>
      <c r="P72" s="784"/>
      <c r="Q72" s="784"/>
      <c r="R72" s="784"/>
      <c r="S72" s="784"/>
      <c r="T72" s="784"/>
      <c r="U72" s="784"/>
      <c r="V72" s="784"/>
      <c r="W72" s="784"/>
      <c r="X72" s="784"/>
      <c r="Y72" s="784"/>
      <c r="Z72" s="784"/>
      <c r="AA72" s="778"/>
    </row>
    <row r="73" spans="1:28" s="158" customFormat="1" ht="13.2">
      <c r="N73" s="778"/>
      <c r="O73" s="778"/>
      <c r="P73" s="784"/>
      <c r="Q73" s="784"/>
      <c r="R73" s="784"/>
      <c r="S73" s="784"/>
      <c r="T73" s="784"/>
      <c r="U73" s="784"/>
      <c r="V73" s="784"/>
      <c r="W73" s="784"/>
      <c r="X73" s="784"/>
      <c r="Y73" s="784"/>
      <c r="Z73" s="784"/>
      <c r="AA73" s="778"/>
      <c r="AB73" s="162"/>
    </row>
    <row r="74" spans="1:28" s="158" customFormat="1" ht="13.2">
      <c r="N74" s="778"/>
      <c r="O74" s="778"/>
      <c r="P74" s="784"/>
      <c r="Q74" s="784"/>
      <c r="R74" s="784"/>
      <c r="S74" s="784"/>
      <c r="T74" s="784"/>
      <c r="U74" s="784"/>
      <c r="V74" s="784"/>
      <c r="W74" s="784"/>
      <c r="X74" s="784"/>
      <c r="Y74" s="784"/>
      <c r="Z74" s="784"/>
      <c r="AA74" s="778"/>
    </row>
    <row r="75" spans="1:28" s="158" customFormat="1" ht="13.2">
      <c r="N75" s="778"/>
      <c r="O75" s="778"/>
      <c r="P75" s="784"/>
      <c r="Q75" s="784"/>
      <c r="R75" s="784"/>
      <c r="S75" s="784"/>
      <c r="T75" s="784"/>
      <c r="U75" s="784"/>
      <c r="V75" s="784"/>
      <c r="W75" s="784"/>
      <c r="X75" s="784"/>
      <c r="Y75" s="784"/>
      <c r="Z75" s="784"/>
      <c r="AA75" s="778"/>
    </row>
    <row r="76" spans="1:28" s="158" customFormat="1" ht="13.2">
      <c r="N76" s="778"/>
      <c r="O76" s="778"/>
      <c r="P76" s="784"/>
      <c r="Q76" s="784"/>
      <c r="R76" s="784"/>
      <c r="S76" s="784"/>
      <c r="T76" s="784"/>
      <c r="U76" s="784"/>
      <c r="V76" s="784"/>
      <c r="W76" s="784"/>
      <c r="X76" s="784"/>
      <c r="Y76" s="784"/>
      <c r="Z76" s="784"/>
      <c r="AA76" s="778"/>
    </row>
    <row r="77" spans="1:28" s="158" customFormat="1" ht="13.2">
      <c r="N77" s="778"/>
      <c r="O77" s="778"/>
      <c r="P77" s="784"/>
      <c r="Q77" s="784"/>
      <c r="R77" s="784"/>
      <c r="S77" s="784"/>
      <c r="T77" s="784"/>
      <c r="U77" s="784"/>
      <c r="V77" s="784"/>
      <c r="W77" s="784"/>
      <c r="X77" s="784"/>
      <c r="Y77" s="784"/>
      <c r="Z77" s="784"/>
      <c r="AA77" s="778"/>
    </row>
    <row r="78" spans="1:28" s="158" customFormat="1" ht="13.2">
      <c r="A78" s="158">
        <v>7</v>
      </c>
      <c r="N78" s="778"/>
      <c r="O78" s="778"/>
      <c r="P78" s="784"/>
      <c r="Q78" s="784"/>
      <c r="R78" s="784"/>
      <c r="S78" s="784"/>
      <c r="T78" s="784"/>
      <c r="U78" s="784"/>
      <c r="V78" s="784"/>
      <c r="W78" s="784"/>
      <c r="X78" s="784"/>
      <c r="Y78" s="784"/>
      <c r="Z78" s="784"/>
      <c r="AA78" s="778"/>
    </row>
    <row r="79" spans="1:28" s="158" customFormat="1" ht="13.2">
      <c r="N79" s="778"/>
      <c r="O79" s="778"/>
      <c r="P79" s="784"/>
      <c r="Q79" s="784"/>
      <c r="R79" s="784"/>
      <c r="S79" s="784"/>
      <c r="T79" s="784"/>
      <c r="U79" s="784"/>
      <c r="V79" s="784"/>
      <c r="W79" s="784"/>
      <c r="X79" s="784"/>
      <c r="Y79" s="784"/>
      <c r="Z79" s="784"/>
      <c r="AA79" s="778"/>
    </row>
    <row r="80" spans="1:28" s="158" customFormat="1" ht="13.2">
      <c r="N80" s="778"/>
      <c r="O80" s="778"/>
      <c r="P80" s="784"/>
      <c r="Q80" s="784"/>
      <c r="R80" s="784"/>
      <c r="S80" s="784"/>
      <c r="T80" s="784"/>
      <c r="U80" s="784"/>
      <c r="V80" s="784"/>
      <c r="W80" s="784"/>
      <c r="X80" s="784"/>
      <c r="Y80" s="784"/>
      <c r="Z80" s="784"/>
      <c r="AA80" s="778"/>
    </row>
    <row r="81" spans="14:27" s="158" customFormat="1" ht="13.2">
      <c r="N81" s="778"/>
      <c r="O81" s="778"/>
      <c r="P81" s="784"/>
      <c r="Q81" s="784"/>
      <c r="R81" s="784"/>
      <c r="S81" s="784"/>
      <c r="T81" s="784"/>
      <c r="U81" s="784"/>
      <c r="V81" s="784"/>
      <c r="W81" s="784"/>
      <c r="X81" s="784"/>
      <c r="Y81" s="784"/>
      <c r="Z81" s="784"/>
      <c r="AA81" s="778"/>
    </row>
    <row r="82" spans="14:27" s="158" customFormat="1" ht="13.2">
      <c r="N82" s="778"/>
      <c r="O82" s="778"/>
      <c r="P82" s="784"/>
      <c r="Q82" s="784"/>
      <c r="R82" s="784"/>
      <c r="S82" s="784"/>
      <c r="T82" s="784"/>
      <c r="U82" s="784"/>
      <c r="V82" s="784"/>
      <c r="W82" s="784"/>
      <c r="X82" s="784"/>
      <c r="Y82" s="784"/>
      <c r="Z82" s="784"/>
      <c r="AA82" s="778"/>
    </row>
    <row r="83" spans="14:27" s="158" customFormat="1" ht="13.2">
      <c r="N83" s="778"/>
      <c r="O83" s="778"/>
      <c r="P83" s="784"/>
      <c r="Q83" s="784"/>
      <c r="R83" s="784"/>
      <c r="S83" s="784"/>
      <c r="T83" s="784"/>
      <c r="U83" s="784"/>
      <c r="V83" s="784"/>
      <c r="W83" s="784"/>
      <c r="X83" s="784"/>
      <c r="Y83" s="784"/>
      <c r="Z83" s="784"/>
      <c r="AA83" s="778"/>
    </row>
    <row r="84" spans="14:27" s="158" customFormat="1" ht="13.2">
      <c r="N84" s="778"/>
      <c r="O84" s="778"/>
      <c r="P84" s="784"/>
      <c r="Q84" s="784"/>
      <c r="R84" s="784"/>
      <c r="S84" s="784"/>
      <c r="T84" s="784"/>
      <c r="U84" s="784"/>
      <c r="V84" s="784"/>
      <c r="W84" s="784"/>
      <c r="X84" s="784"/>
      <c r="Y84" s="784"/>
      <c r="Z84" s="784"/>
      <c r="AA84" s="778"/>
    </row>
    <row r="85" spans="14:27" s="158" customFormat="1" ht="13.2">
      <c r="N85" s="778"/>
      <c r="O85" s="778"/>
      <c r="P85" s="784"/>
      <c r="Q85" s="784"/>
      <c r="R85" s="784"/>
      <c r="S85" s="784"/>
      <c r="T85" s="784"/>
      <c r="U85" s="784"/>
      <c r="V85" s="784"/>
      <c r="W85" s="784"/>
      <c r="X85" s="784"/>
      <c r="Y85" s="784"/>
      <c r="Z85" s="784"/>
      <c r="AA85" s="778"/>
    </row>
    <row r="86" spans="14:27" s="158" customFormat="1" ht="13.2">
      <c r="N86" s="778"/>
      <c r="O86" s="778"/>
      <c r="P86" s="784"/>
      <c r="Q86" s="784"/>
      <c r="R86" s="784"/>
      <c r="S86" s="784"/>
      <c r="T86" s="784"/>
      <c r="U86" s="784"/>
      <c r="V86" s="784"/>
      <c r="W86" s="784"/>
      <c r="X86" s="784"/>
      <c r="Y86" s="784"/>
      <c r="Z86" s="784"/>
      <c r="AA86" s="778"/>
    </row>
    <row r="87" spans="14:27" s="158" customFormat="1" ht="13.2">
      <c r="N87" s="778"/>
      <c r="O87" s="778"/>
      <c r="P87" s="784"/>
      <c r="Q87" s="784"/>
      <c r="R87" s="784"/>
      <c r="S87" s="784"/>
      <c r="T87" s="784"/>
      <c r="U87" s="784"/>
      <c r="V87" s="784"/>
      <c r="W87" s="784"/>
      <c r="X87" s="784"/>
      <c r="Y87" s="784"/>
      <c r="Z87" s="784"/>
      <c r="AA87" s="778"/>
    </row>
    <row r="88" spans="14:27" s="158" customFormat="1" ht="13.2">
      <c r="N88" s="778"/>
      <c r="O88" s="778"/>
      <c r="P88" s="784"/>
      <c r="Q88" s="784"/>
      <c r="R88" s="784"/>
      <c r="S88" s="784"/>
      <c r="T88" s="784"/>
      <c r="U88" s="784"/>
      <c r="V88" s="784"/>
      <c r="W88" s="784"/>
      <c r="X88" s="784"/>
      <c r="Y88" s="784"/>
      <c r="Z88" s="784"/>
      <c r="AA88" s="778"/>
    </row>
    <row r="89" spans="14:27" s="158" customFormat="1" ht="13.2">
      <c r="N89" s="778"/>
      <c r="O89" s="778"/>
      <c r="P89" s="784"/>
      <c r="Q89" s="784"/>
      <c r="R89" s="784"/>
      <c r="S89" s="784"/>
      <c r="T89" s="784"/>
      <c r="U89" s="784"/>
      <c r="V89" s="784"/>
      <c r="W89" s="784"/>
      <c r="X89" s="784"/>
      <c r="Y89" s="784"/>
      <c r="Z89" s="784"/>
      <c r="AA89" s="778"/>
    </row>
    <row r="90" spans="14:27" s="158" customFormat="1" ht="13.2">
      <c r="N90" s="778"/>
      <c r="O90" s="778"/>
      <c r="P90" s="784"/>
      <c r="Q90" s="784"/>
      <c r="R90" s="784"/>
      <c r="S90" s="784"/>
      <c r="T90" s="784"/>
      <c r="U90" s="784"/>
      <c r="V90" s="784"/>
      <c r="W90" s="784"/>
      <c r="X90" s="784"/>
      <c r="Y90" s="784"/>
      <c r="Z90" s="784"/>
      <c r="AA90" s="778"/>
    </row>
    <row r="91" spans="14:27" s="158" customFormat="1" ht="13.2">
      <c r="N91" s="778"/>
      <c r="O91" s="778"/>
      <c r="P91" s="784"/>
      <c r="Q91" s="784"/>
      <c r="R91" s="784"/>
      <c r="S91" s="784"/>
      <c r="T91" s="784"/>
      <c r="U91" s="784"/>
      <c r="V91" s="784"/>
      <c r="W91" s="784"/>
      <c r="X91" s="784"/>
      <c r="Y91" s="784"/>
      <c r="Z91" s="784"/>
      <c r="AA91" s="778"/>
    </row>
    <row r="92" spans="14:27" s="158" customFormat="1" ht="13.2">
      <c r="N92" s="778"/>
      <c r="O92" s="778"/>
      <c r="P92" s="784"/>
      <c r="Q92" s="784"/>
      <c r="R92" s="784"/>
      <c r="S92" s="784"/>
      <c r="T92" s="784"/>
      <c r="U92" s="784"/>
      <c r="V92" s="784"/>
      <c r="W92" s="784"/>
      <c r="X92" s="784"/>
      <c r="Y92" s="784"/>
      <c r="Z92" s="784"/>
      <c r="AA92" s="778"/>
    </row>
    <row r="93" spans="14:27" s="158" customFormat="1" ht="13.2">
      <c r="N93" s="778"/>
      <c r="O93" s="778"/>
      <c r="P93" s="784"/>
      <c r="Q93" s="784"/>
      <c r="R93" s="784"/>
      <c r="S93" s="784"/>
      <c r="T93" s="784"/>
      <c r="U93" s="784"/>
      <c r="V93" s="784"/>
      <c r="W93" s="784"/>
      <c r="X93" s="784"/>
      <c r="Y93" s="784"/>
      <c r="Z93" s="784"/>
      <c r="AA93" s="778"/>
    </row>
    <row r="94" spans="14:27" s="158" customFormat="1" ht="13.2">
      <c r="N94" s="778"/>
      <c r="O94" s="778"/>
      <c r="P94" s="784"/>
      <c r="Q94" s="784"/>
      <c r="R94" s="784"/>
      <c r="S94" s="784"/>
      <c r="T94" s="784"/>
      <c r="U94" s="784"/>
      <c r="V94" s="784"/>
      <c r="W94" s="784"/>
      <c r="X94" s="784"/>
      <c r="Y94" s="784"/>
      <c r="Z94" s="784"/>
      <c r="AA94" s="778"/>
    </row>
    <row r="95" spans="14:27" s="158" customFormat="1" ht="13.2">
      <c r="N95" s="778"/>
      <c r="O95" s="778"/>
      <c r="P95" s="784"/>
      <c r="Q95" s="784"/>
      <c r="R95" s="784"/>
      <c r="S95" s="784"/>
      <c r="T95" s="784"/>
      <c r="U95" s="784"/>
      <c r="V95" s="784"/>
      <c r="W95" s="784"/>
      <c r="X95" s="784"/>
      <c r="Y95" s="784"/>
      <c r="Z95" s="784"/>
      <c r="AA95" s="778"/>
    </row>
    <row r="96" spans="14:27" s="158" customFormat="1" ht="13.2">
      <c r="N96" s="778"/>
      <c r="O96" s="778"/>
      <c r="P96" s="784"/>
      <c r="Q96" s="784"/>
      <c r="R96" s="784"/>
      <c r="S96" s="784"/>
      <c r="T96" s="784"/>
      <c r="U96" s="784"/>
      <c r="V96" s="784"/>
      <c r="W96" s="784"/>
      <c r="X96" s="784"/>
      <c r="Y96" s="784"/>
      <c r="Z96" s="784"/>
      <c r="AA96" s="778"/>
    </row>
    <row r="97" spans="14:27" s="158" customFormat="1" ht="13.2">
      <c r="N97" s="778"/>
      <c r="O97" s="778"/>
      <c r="P97" s="784"/>
      <c r="Q97" s="784"/>
      <c r="R97" s="784"/>
      <c r="S97" s="784"/>
      <c r="T97" s="784"/>
      <c r="U97" s="784"/>
      <c r="V97" s="784"/>
      <c r="W97" s="784"/>
      <c r="X97" s="784"/>
      <c r="Y97" s="784"/>
      <c r="Z97" s="784"/>
      <c r="AA97" s="778"/>
    </row>
    <row r="98" spans="14:27">
      <c r="P98" s="784" t="s">
        <v>47</v>
      </c>
    </row>
    <row r="135" spans="14:27" s="158" customFormat="1" ht="13.2">
      <c r="N135" s="778"/>
      <c r="O135" s="778"/>
      <c r="P135" s="784"/>
      <c r="Q135" s="784"/>
      <c r="R135" s="784"/>
      <c r="S135" s="784"/>
      <c r="T135" s="784"/>
      <c r="U135" s="784"/>
      <c r="V135" s="784"/>
      <c r="W135" s="784"/>
      <c r="X135" s="784"/>
      <c r="Y135" s="784"/>
      <c r="Z135" s="784"/>
      <c r="AA135" s="778"/>
    </row>
    <row r="136" spans="14:27" s="158" customFormat="1" ht="13.2">
      <c r="N136" s="778"/>
      <c r="O136" s="778"/>
      <c r="P136" s="784"/>
      <c r="Q136" s="784"/>
      <c r="R136" s="784"/>
      <c r="S136" s="784"/>
      <c r="T136" s="784"/>
      <c r="U136" s="784"/>
      <c r="V136" s="784"/>
      <c r="W136" s="784"/>
      <c r="X136" s="784"/>
      <c r="Y136" s="784"/>
      <c r="Z136" s="784"/>
      <c r="AA136" s="778"/>
    </row>
    <row r="137" spans="14:27" s="158" customFormat="1" ht="13.2">
      <c r="N137" s="778"/>
      <c r="O137" s="778"/>
      <c r="P137" s="784"/>
      <c r="Q137" s="784"/>
      <c r="R137" s="784"/>
      <c r="S137" s="784"/>
      <c r="T137" s="784"/>
      <c r="U137" s="784"/>
      <c r="V137" s="784"/>
      <c r="W137" s="784"/>
      <c r="X137" s="784"/>
      <c r="Y137" s="784"/>
      <c r="Z137" s="784"/>
      <c r="AA137" s="778"/>
    </row>
    <row r="138" spans="14:27" s="158" customFormat="1" ht="13.2">
      <c r="N138" s="778"/>
      <c r="O138" s="778"/>
      <c r="P138" s="784"/>
      <c r="Q138" s="784"/>
      <c r="R138" s="784"/>
      <c r="S138" s="784"/>
      <c r="T138" s="784"/>
      <c r="U138" s="784"/>
      <c r="V138" s="784"/>
      <c r="W138" s="784"/>
      <c r="X138" s="784"/>
      <c r="Y138" s="784"/>
      <c r="Z138" s="784"/>
      <c r="AA138" s="778"/>
    </row>
    <row r="139" spans="14:27" s="158" customFormat="1" ht="13.2">
      <c r="N139" s="778"/>
      <c r="O139" s="778"/>
      <c r="P139" s="784"/>
      <c r="Q139" s="784"/>
      <c r="R139" s="784"/>
      <c r="S139" s="784"/>
      <c r="T139" s="784"/>
      <c r="U139" s="784"/>
      <c r="V139" s="784"/>
      <c r="W139" s="784"/>
      <c r="X139" s="784"/>
      <c r="Y139" s="784"/>
      <c r="Z139" s="784"/>
      <c r="AA139" s="778"/>
    </row>
    <row r="140" spans="14:27" s="158" customFormat="1" ht="13.2">
      <c r="N140" s="778"/>
      <c r="O140" s="778"/>
      <c r="P140" s="784"/>
      <c r="Q140" s="784"/>
      <c r="R140" s="784"/>
      <c r="S140" s="784"/>
      <c r="T140" s="784"/>
      <c r="U140" s="784"/>
      <c r="V140" s="784"/>
      <c r="W140" s="784"/>
      <c r="X140" s="784"/>
      <c r="Y140" s="784"/>
      <c r="Z140" s="784"/>
      <c r="AA140" s="778"/>
    </row>
    <row r="141" spans="14:27" s="158" customFormat="1" ht="13.2">
      <c r="N141" s="778"/>
      <c r="O141" s="778"/>
      <c r="P141" s="784"/>
      <c r="Q141" s="784"/>
      <c r="R141" s="784"/>
      <c r="S141" s="784"/>
      <c r="T141" s="784"/>
      <c r="U141" s="784"/>
      <c r="V141" s="784"/>
      <c r="W141" s="784"/>
      <c r="X141" s="784"/>
      <c r="Y141" s="784"/>
      <c r="Z141" s="784"/>
      <c r="AA141" s="778"/>
    </row>
    <row r="142" spans="14:27" s="158" customFormat="1" ht="13.2">
      <c r="N142" s="778"/>
      <c r="O142" s="778"/>
      <c r="P142" s="784"/>
      <c r="Q142" s="784"/>
      <c r="R142" s="784"/>
      <c r="S142" s="784"/>
      <c r="T142" s="784"/>
      <c r="U142" s="784"/>
      <c r="V142" s="784"/>
      <c r="W142" s="784"/>
      <c r="X142" s="784"/>
      <c r="Y142" s="784"/>
      <c r="Z142" s="784"/>
      <c r="AA142" s="778"/>
    </row>
    <row r="143" spans="14:27" s="158" customFormat="1" ht="13.2">
      <c r="N143" s="778"/>
      <c r="O143" s="778"/>
      <c r="P143" s="784"/>
      <c r="Q143" s="784"/>
      <c r="R143" s="784"/>
      <c r="S143" s="784"/>
      <c r="T143" s="784"/>
      <c r="U143" s="784"/>
      <c r="V143" s="784"/>
      <c r="W143" s="784"/>
      <c r="X143" s="784"/>
      <c r="Y143" s="784"/>
      <c r="Z143" s="784"/>
      <c r="AA143" s="778"/>
    </row>
    <row r="144" spans="14:27" s="158" customFormat="1" ht="13.2">
      <c r="N144" s="778"/>
      <c r="O144" s="778"/>
      <c r="P144" s="784"/>
      <c r="Q144" s="784"/>
      <c r="R144" s="784"/>
      <c r="S144" s="784"/>
      <c r="T144" s="784"/>
      <c r="U144" s="784"/>
      <c r="V144" s="784"/>
      <c r="W144" s="784"/>
      <c r="X144" s="784"/>
      <c r="Y144" s="784"/>
      <c r="Z144" s="784"/>
      <c r="AA144" s="778"/>
    </row>
    <row r="145" spans="14:27" s="158" customFormat="1" ht="13.2">
      <c r="N145" s="778"/>
      <c r="O145" s="778"/>
      <c r="P145" s="784"/>
      <c r="Q145" s="784"/>
      <c r="R145" s="784"/>
      <c r="S145" s="784"/>
      <c r="T145" s="784"/>
      <c r="U145" s="784"/>
      <c r="V145" s="784"/>
      <c r="W145" s="784"/>
      <c r="X145" s="784"/>
      <c r="Y145" s="784"/>
      <c r="Z145" s="784"/>
      <c r="AA145" s="778"/>
    </row>
    <row r="146" spans="14:27" s="158" customFormat="1" ht="13.2">
      <c r="N146" s="778"/>
      <c r="O146" s="778"/>
      <c r="P146" s="784"/>
      <c r="Q146" s="784"/>
      <c r="R146" s="784"/>
      <c r="S146" s="784"/>
      <c r="T146" s="784"/>
      <c r="U146" s="784"/>
      <c r="V146" s="784"/>
      <c r="W146" s="784"/>
      <c r="X146" s="784"/>
      <c r="Y146" s="784"/>
      <c r="Z146" s="784"/>
      <c r="AA146" s="778"/>
    </row>
    <row r="147" spans="14:27" s="158" customFormat="1" ht="13.2">
      <c r="N147" s="778"/>
      <c r="O147" s="778"/>
      <c r="P147" s="784"/>
      <c r="Q147" s="784"/>
      <c r="R147" s="784"/>
      <c r="S147" s="784"/>
      <c r="T147" s="784"/>
      <c r="U147" s="784"/>
      <c r="V147" s="784"/>
      <c r="W147" s="784"/>
      <c r="X147" s="784"/>
      <c r="Y147" s="784"/>
      <c r="Z147" s="784"/>
      <c r="AA147" s="778"/>
    </row>
    <row r="148" spans="14:27" s="158" customFormat="1" ht="13.2">
      <c r="N148" s="778"/>
      <c r="O148" s="778"/>
      <c r="P148" s="784"/>
      <c r="Q148" s="784"/>
      <c r="R148" s="784"/>
      <c r="S148" s="784"/>
      <c r="T148" s="784"/>
      <c r="U148" s="784"/>
      <c r="V148" s="784"/>
      <c r="W148" s="784"/>
      <c r="X148" s="784"/>
      <c r="Y148" s="784"/>
      <c r="Z148" s="784"/>
      <c r="AA148" s="778"/>
    </row>
    <row r="149" spans="14:27" s="158" customFormat="1" ht="13.2">
      <c r="N149" s="778"/>
      <c r="O149" s="778"/>
      <c r="P149" s="784"/>
      <c r="Q149" s="784"/>
      <c r="R149" s="784"/>
      <c r="S149" s="784"/>
      <c r="T149" s="784"/>
      <c r="U149" s="784"/>
      <c r="V149" s="784"/>
      <c r="W149" s="784"/>
      <c r="X149" s="784"/>
      <c r="Y149" s="784"/>
      <c r="Z149" s="784"/>
      <c r="AA149" s="778"/>
    </row>
    <row r="150" spans="14:27" s="158" customFormat="1" ht="13.2">
      <c r="N150" s="778"/>
      <c r="O150" s="778"/>
      <c r="P150" s="784"/>
      <c r="Q150" s="784"/>
      <c r="R150" s="784"/>
      <c r="S150" s="784"/>
      <c r="T150" s="784"/>
      <c r="U150" s="784"/>
      <c r="V150" s="784"/>
      <c r="W150" s="784"/>
      <c r="X150" s="784"/>
      <c r="Y150" s="784"/>
      <c r="Z150" s="784"/>
      <c r="AA150" s="778"/>
    </row>
    <row r="151" spans="14:27" s="158" customFormat="1" ht="13.2">
      <c r="N151" s="778"/>
      <c r="O151" s="778"/>
      <c r="P151" s="784"/>
      <c r="Q151" s="784"/>
      <c r="R151" s="784"/>
      <c r="S151" s="784"/>
      <c r="T151" s="784"/>
      <c r="U151" s="784"/>
      <c r="V151" s="784"/>
      <c r="W151" s="784"/>
      <c r="X151" s="784"/>
      <c r="Y151" s="784"/>
      <c r="Z151" s="784"/>
      <c r="AA151" s="778"/>
    </row>
    <row r="152" spans="14:27" s="158" customFormat="1" ht="13.2">
      <c r="N152" s="778"/>
      <c r="O152" s="778"/>
      <c r="P152" s="784"/>
      <c r="Q152" s="784"/>
      <c r="R152" s="784"/>
      <c r="S152" s="784"/>
      <c r="T152" s="784"/>
      <c r="U152" s="784"/>
      <c r="V152" s="784"/>
      <c r="W152" s="784"/>
      <c r="X152" s="784"/>
      <c r="Y152" s="784"/>
      <c r="Z152" s="784"/>
      <c r="AA152" s="778"/>
    </row>
    <row r="153" spans="14:27" s="158" customFormat="1" ht="13.2">
      <c r="N153" s="778"/>
      <c r="O153" s="778"/>
      <c r="P153" s="784"/>
      <c r="Q153" s="784"/>
      <c r="R153" s="784"/>
      <c r="S153" s="784"/>
      <c r="T153" s="784"/>
      <c r="U153" s="784"/>
      <c r="V153" s="784"/>
      <c r="W153" s="784"/>
      <c r="X153" s="784"/>
      <c r="Y153" s="784"/>
      <c r="Z153" s="784"/>
      <c r="AA153" s="778"/>
    </row>
    <row r="154" spans="14:27" s="158" customFormat="1" ht="13.2">
      <c r="N154" s="778"/>
      <c r="O154" s="778"/>
      <c r="P154" s="784"/>
      <c r="Q154" s="784"/>
      <c r="R154" s="784"/>
      <c r="S154" s="784"/>
      <c r="T154" s="784"/>
      <c r="U154" s="784"/>
      <c r="V154" s="784"/>
      <c r="W154" s="784"/>
      <c r="X154" s="784"/>
      <c r="Y154" s="784"/>
      <c r="Z154" s="784"/>
      <c r="AA154" s="778"/>
    </row>
    <row r="155" spans="14:27" s="158" customFormat="1" ht="13.2">
      <c r="N155" s="778"/>
      <c r="O155" s="778"/>
      <c r="P155" s="784"/>
      <c r="Q155" s="784"/>
      <c r="R155" s="784"/>
      <c r="S155" s="784"/>
      <c r="T155" s="784"/>
      <c r="U155" s="784"/>
      <c r="V155" s="784"/>
      <c r="W155" s="784"/>
      <c r="X155" s="784"/>
      <c r="Y155" s="784"/>
      <c r="Z155" s="784"/>
      <c r="AA155" s="778"/>
    </row>
    <row r="156" spans="14:27" s="158" customFormat="1" ht="13.2">
      <c r="N156" s="778"/>
      <c r="O156" s="778"/>
      <c r="P156" s="784"/>
      <c r="Q156" s="784"/>
      <c r="R156" s="784"/>
      <c r="S156" s="784"/>
      <c r="T156" s="784"/>
      <c r="U156" s="784"/>
      <c r="V156" s="784"/>
      <c r="W156" s="784"/>
      <c r="X156" s="784"/>
      <c r="Y156" s="784"/>
      <c r="Z156" s="784"/>
      <c r="AA156" s="778"/>
    </row>
    <row r="157" spans="14:27" s="158" customFormat="1" ht="13.2">
      <c r="N157" s="778"/>
      <c r="O157" s="778"/>
      <c r="P157" s="784"/>
      <c r="Q157" s="784"/>
      <c r="R157" s="784"/>
      <c r="S157" s="784"/>
      <c r="T157" s="784"/>
      <c r="U157" s="784"/>
      <c r="V157" s="784"/>
      <c r="W157" s="784"/>
      <c r="X157" s="784"/>
      <c r="Y157" s="784"/>
      <c r="Z157" s="784"/>
      <c r="AA157" s="778"/>
    </row>
    <row r="158" spans="14:27" s="158" customFormat="1" ht="13.2">
      <c r="N158" s="778"/>
      <c r="O158" s="778"/>
      <c r="P158" s="784"/>
      <c r="Q158" s="784"/>
      <c r="R158" s="784"/>
      <c r="S158" s="784"/>
      <c r="T158" s="784"/>
      <c r="U158" s="784"/>
      <c r="V158" s="784"/>
      <c r="W158" s="784"/>
      <c r="X158" s="784"/>
      <c r="Y158" s="784"/>
      <c r="Z158" s="784"/>
      <c r="AA158" s="778"/>
    </row>
    <row r="159" spans="14:27" s="158" customFormat="1" ht="13.2">
      <c r="N159" s="778"/>
      <c r="O159" s="778"/>
      <c r="P159" s="784"/>
      <c r="Q159" s="784"/>
      <c r="R159" s="784"/>
      <c r="S159" s="784"/>
      <c r="T159" s="784"/>
      <c r="U159" s="784"/>
      <c r="V159" s="784"/>
      <c r="W159" s="784"/>
      <c r="X159" s="784"/>
      <c r="Y159" s="784"/>
      <c r="Z159" s="784"/>
      <c r="AA159" s="778"/>
    </row>
    <row r="160" spans="14:27" s="158" customFormat="1" ht="13.2">
      <c r="N160" s="778"/>
      <c r="O160" s="778"/>
      <c r="P160" s="784"/>
      <c r="Q160" s="784"/>
      <c r="R160" s="784"/>
      <c r="S160" s="784"/>
      <c r="T160" s="784"/>
      <c r="U160" s="784"/>
      <c r="V160" s="784"/>
      <c r="W160" s="784"/>
      <c r="X160" s="784"/>
      <c r="Y160" s="784"/>
      <c r="Z160" s="784"/>
      <c r="AA160" s="778"/>
    </row>
    <row r="161" spans="14:27" s="158" customFormat="1" ht="13.2">
      <c r="N161" s="778"/>
      <c r="O161" s="778"/>
      <c r="P161" s="784"/>
      <c r="Q161" s="784"/>
      <c r="R161" s="784"/>
      <c r="S161" s="784"/>
      <c r="T161" s="784"/>
      <c r="U161" s="784"/>
      <c r="V161" s="784"/>
      <c r="W161" s="784"/>
      <c r="X161" s="784"/>
      <c r="Y161" s="784"/>
      <c r="Z161" s="784"/>
      <c r="AA161" s="778"/>
    </row>
    <row r="162" spans="14:27" s="158" customFormat="1" ht="13.2">
      <c r="N162" s="778"/>
      <c r="O162" s="778"/>
      <c r="P162" s="784"/>
      <c r="Q162" s="784"/>
      <c r="R162" s="784"/>
      <c r="S162" s="784"/>
      <c r="T162" s="784"/>
      <c r="U162" s="784"/>
      <c r="V162" s="784"/>
      <c r="W162" s="784"/>
      <c r="X162" s="784"/>
      <c r="Y162" s="784"/>
      <c r="Z162" s="784"/>
      <c r="AA162" s="778"/>
    </row>
    <row r="163" spans="14:27" s="158" customFormat="1" ht="13.2">
      <c r="N163" s="778"/>
      <c r="O163" s="778"/>
      <c r="P163" s="784"/>
      <c r="Q163" s="784"/>
      <c r="R163" s="784"/>
      <c r="S163" s="784"/>
      <c r="T163" s="784"/>
      <c r="U163" s="784"/>
      <c r="V163" s="784"/>
      <c r="W163" s="784"/>
      <c r="X163" s="784"/>
      <c r="Y163" s="784"/>
      <c r="Z163" s="784"/>
      <c r="AA163" s="778"/>
    </row>
    <row r="164" spans="14:27" s="158" customFormat="1" ht="13.2">
      <c r="N164" s="778"/>
      <c r="O164" s="778"/>
      <c r="P164" s="784"/>
      <c r="Q164" s="784"/>
      <c r="R164" s="784"/>
      <c r="S164" s="784"/>
      <c r="T164" s="784"/>
      <c r="U164" s="784"/>
      <c r="V164" s="784"/>
      <c r="W164" s="784"/>
      <c r="X164" s="784"/>
      <c r="Y164" s="784"/>
      <c r="Z164" s="784"/>
      <c r="AA164" s="778"/>
    </row>
    <row r="165" spans="14:27" s="158" customFormat="1" ht="13.2">
      <c r="N165" s="778"/>
      <c r="O165" s="778"/>
      <c r="P165" s="784"/>
      <c r="Q165" s="784"/>
      <c r="R165" s="784"/>
      <c r="S165" s="784"/>
      <c r="T165" s="784"/>
      <c r="U165" s="784"/>
      <c r="V165" s="784"/>
      <c r="W165" s="784"/>
      <c r="X165" s="784"/>
      <c r="Y165" s="784"/>
      <c r="Z165" s="784"/>
      <c r="AA165" s="778"/>
    </row>
    <row r="166" spans="14:27" s="158" customFormat="1" ht="13.2">
      <c r="N166" s="778"/>
      <c r="O166" s="778"/>
      <c r="P166" s="784"/>
      <c r="Q166" s="784"/>
      <c r="R166" s="784"/>
      <c r="S166" s="784"/>
      <c r="T166" s="784"/>
      <c r="U166" s="784"/>
      <c r="V166" s="784"/>
      <c r="W166" s="784"/>
      <c r="X166" s="784"/>
      <c r="Y166" s="784"/>
      <c r="Z166" s="784"/>
      <c r="AA166" s="778"/>
    </row>
    <row r="167" spans="14:27" s="158" customFormat="1" ht="13.2">
      <c r="N167" s="778"/>
      <c r="O167" s="778"/>
      <c r="P167" s="784"/>
      <c r="Q167" s="784"/>
      <c r="R167" s="784"/>
      <c r="S167" s="784"/>
      <c r="T167" s="784"/>
      <c r="U167" s="784"/>
      <c r="V167" s="784"/>
      <c r="W167" s="784"/>
      <c r="X167" s="784"/>
      <c r="Y167" s="784"/>
      <c r="Z167" s="784"/>
      <c r="AA167" s="778"/>
    </row>
    <row r="168" spans="14:27" s="158" customFormat="1" ht="13.2">
      <c r="N168" s="778"/>
      <c r="O168" s="778"/>
      <c r="P168" s="784"/>
      <c r="Q168" s="784"/>
      <c r="R168" s="784"/>
      <c r="S168" s="784"/>
      <c r="T168" s="784"/>
      <c r="U168" s="784"/>
      <c r="V168" s="784"/>
      <c r="W168" s="784"/>
      <c r="X168" s="784"/>
      <c r="Y168" s="784"/>
      <c r="Z168" s="784"/>
      <c r="AA168" s="778"/>
    </row>
    <row r="169" spans="14:27" s="158" customFormat="1" ht="13.2">
      <c r="N169" s="778"/>
      <c r="O169" s="778"/>
      <c r="P169" s="784"/>
      <c r="Q169" s="784"/>
      <c r="R169" s="784"/>
      <c r="S169" s="784"/>
      <c r="T169" s="784"/>
      <c r="U169" s="784"/>
      <c r="V169" s="784"/>
      <c r="W169" s="784"/>
      <c r="X169" s="784"/>
      <c r="Y169" s="784"/>
      <c r="Z169" s="784"/>
      <c r="AA169" s="778"/>
    </row>
    <row r="170" spans="14:27" s="158" customFormat="1" ht="13.2">
      <c r="N170" s="778"/>
      <c r="O170" s="778"/>
      <c r="P170" s="784"/>
      <c r="Q170" s="784"/>
      <c r="R170" s="784"/>
      <c r="S170" s="784"/>
      <c r="T170" s="784"/>
      <c r="U170" s="784"/>
      <c r="V170" s="784"/>
      <c r="W170" s="784"/>
      <c r="X170" s="784"/>
      <c r="Y170" s="784"/>
      <c r="Z170" s="784"/>
      <c r="AA170" s="778"/>
    </row>
    <row r="171" spans="14:27" s="158" customFormat="1" ht="13.2">
      <c r="N171" s="778"/>
      <c r="O171" s="778"/>
      <c r="P171" s="784"/>
      <c r="Q171" s="784"/>
      <c r="R171" s="784"/>
      <c r="S171" s="784"/>
      <c r="T171" s="784"/>
      <c r="U171" s="784"/>
      <c r="V171" s="784"/>
      <c r="W171" s="784"/>
      <c r="X171" s="784"/>
      <c r="Y171" s="784"/>
      <c r="Z171" s="784"/>
      <c r="AA171" s="778"/>
    </row>
    <row r="172" spans="14:27" s="158" customFormat="1" ht="13.2">
      <c r="N172" s="778"/>
      <c r="O172" s="778"/>
      <c r="P172" s="784"/>
      <c r="Q172" s="784"/>
      <c r="R172" s="784"/>
      <c r="S172" s="784"/>
      <c r="T172" s="784"/>
      <c r="U172" s="784"/>
      <c r="V172" s="784"/>
      <c r="W172" s="784"/>
      <c r="X172" s="784"/>
      <c r="Y172" s="784"/>
      <c r="Z172" s="784"/>
      <c r="AA172" s="778"/>
    </row>
    <row r="173" spans="14:27" s="158" customFormat="1" ht="13.2">
      <c r="N173" s="778"/>
      <c r="O173" s="778"/>
      <c r="P173" s="784"/>
      <c r="Q173" s="784"/>
      <c r="R173" s="784"/>
      <c r="S173" s="784"/>
      <c r="T173" s="784"/>
      <c r="U173" s="784"/>
      <c r="V173" s="784"/>
      <c r="W173" s="784"/>
      <c r="X173" s="784"/>
      <c r="Y173" s="784"/>
      <c r="Z173" s="784"/>
      <c r="AA173" s="778"/>
    </row>
    <row r="174" spans="14:27" s="158" customFormat="1" ht="13.2">
      <c r="N174" s="778"/>
      <c r="O174" s="778"/>
      <c r="P174" s="784"/>
      <c r="Q174" s="784"/>
      <c r="R174" s="784"/>
      <c r="S174" s="784"/>
      <c r="T174" s="784"/>
      <c r="U174" s="784"/>
      <c r="V174" s="784"/>
      <c r="W174" s="784"/>
      <c r="X174" s="784"/>
      <c r="Y174" s="784"/>
      <c r="Z174" s="784"/>
      <c r="AA174" s="778"/>
    </row>
    <row r="175" spans="14:27" s="158" customFormat="1" ht="13.2">
      <c r="N175" s="778"/>
      <c r="O175" s="778"/>
      <c r="P175" s="784"/>
      <c r="Q175" s="784"/>
      <c r="R175" s="784"/>
      <c r="S175" s="784"/>
      <c r="T175" s="784"/>
      <c r="U175" s="784"/>
      <c r="V175" s="784"/>
      <c r="W175" s="784"/>
      <c r="X175" s="784"/>
      <c r="Y175" s="784"/>
      <c r="Z175" s="784"/>
      <c r="AA175" s="778"/>
    </row>
    <row r="176" spans="14:27" s="158" customFormat="1" ht="13.2">
      <c r="N176" s="778"/>
      <c r="O176" s="778"/>
      <c r="P176" s="784"/>
      <c r="Q176" s="784"/>
      <c r="R176" s="784"/>
      <c r="S176" s="784"/>
      <c r="T176" s="784"/>
      <c r="U176" s="784"/>
      <c r="V176" s="784"/>
      <c r="W176" s="784"/>
      <c r="X176" s="784"/>
      <c r="Y176" s="784"/>
      <c r="Z176" s="784"/>
      <c r="AA176" s="778"/>
    </row>
    <row r="177" spans="14:27" s="158" customFormat="1" ht="13.2">
      <c r="N177" s="778"/>
      <c r="O177" s="778"/>
      <c r="P177" s="784"/>
      <c r="Q177" s="784"/>
      <c r="R177" s="784"/>
      <c r="S177" s="784"/>
      <c r="T177" s="784"/>
      <c r="U177" s="784"/>
      <c r="V177" s="784"/>
      <c r="W177" s="784"/>
      <c r="X177" s="784"/>
      <c r="Y177" s="784"/>
      <c r="Z177" s="784"/>
      <c r="AA177" s="778"/>
    </row>
    <row r="178" spans="14:27" s="158" customFormat="1" ht="13.2">
      <c r="N178" s="778"/>
      <c r="O178" s="778"/>
      <c r="P178" s="784"/>
      <c r="Q178" s="784"/>
      <c r="R178" s="784"/>
      <c r="S178" s="784"/>
      <c r="T178" s="784"/>
      <c r="U178" s="784"/>
      <c r="V178" s="784"/>
      <c r="W178" s="784"/>
      <c r="X178" s="784"/>
      <c r="Y178" s="784"/>
      <c r="Z178" s="784"/>
      <c r="AA178" s="778"/>
    </row>
    <row r="179" spans="14:27" s="158" customFormat="1" ht="13.2">
      <c r="N179" s="778"/>
      <c r="O179" s="778"/>
      <c r="P179" s="784"/>
      <c r="Q179" s="784"/>
      <c r="R179" s="784"/>
      <c r="S179" s="784"/>
      <c r="T179" s="784"/>
      <c r="U179" s="784"/>
      <c r="V179" s="784"/>
      <c r="W179" s="784"/>
      <c r="X179" s="784"/>
      <c r="Y179" s="784"/>
      <c r="Z179" s="784"/>
      <c r="AA179" s="778"/>
    </row>
    <row r="180" spans="14:27" s="158" customFormat="1" ht="13.2">
      <c r="N180" s="778"/>
      <c r="O180" s="778"/>
      <c r="P180" s="784"/>
      <c r="Q180" s="784"/>
      <c r="R180" s="784"/>
      <c r="S180" s="784"/>
      <c r="T180" s="784"/>
      <c r="U180" s="784"/>
      <c r="V180" s="784"/>
      <c r="W180" s="784"/>
      <c r="X180" s="784"/>
      <c r="Y180" s="784"/>
      <c r="Z180" s="784"/>
      <c r="AA180" s="778"/>
    </row>
    <row r="181" spans="14:27" s="158" customFormat="1" ht="13.2">
      <c r="N181" s="778"/>
      <c r="O181" s="778"/>
      <c r="P181" s="784"/>
      <c r="Q181" s="784"/>
      <c r="R181" s="784"/>
      <c r="S181" s="784"/>
      <c r="T181" s="784"/>
      <c r="U181" s="784"/>
      <c r="V181" s="784"/>
      <c r="W181" s="784"/>
      <c r="X181" s="784"/>
      <c r="Y181" s="784"/>
      <c r="Z181" s="784"/>
      <c r="AA181" s="778"/>
    </row>
    <row r="182" spans="14:27" s="158" customFormat="1" ht="13.2">
      <c r="N182" s="778"/>
      <c r="O182" s="778"/>
      <c r="P182" s="784"/>
      <c r="Q182" s="784"/>
      <c r="R182" s="784"/>
      <c r="S182" s="784"/>
      <c r="T182" s="784"/>
      <c r="U182" s="784"/>
      <c r="V182" s="784"/>
      <c r="W182" s="784"/>
      <c r="X182" s="784"/>
      <c r="Y182" s="784"/>
      <c r="Z182" s="784"/>
      <c r="AA182" s="778"/>
    </row>
    <row r="183" spans="14:27" s="158" customFormat="1" ht="13.2">
      <c r="N183" s="778"/>
      <c r="O183" s="778"/>
      <c r="P183" s="784"/>
      <c r="Q183" s="784"/>
      <c r="R183" s="784"/>
      <c r="S183" s="784"/>
      <c r="T183" s="784"/>
      <c r="U183" s="784"/>
      <c r="V183" s="784"/>
      <c r="W183" s="784"/>
      <c r="X183" s="784"/>
      <c r="Y183" s="784"/>
      <c r="Z183" s="784"/>
      <c r="AA183" s="778"/>
    </row>
    <row r="184" spans="14:27" s="158" customFormat="1" ht="13.2">
      <c r="N184" s="778"/>
      <c r="O184" s="778"/>
      <c r="P184" s="784"/>
      <c r="Q184" s="784"/>
      <c r="R184" s="784"/>
      <c r="S184" s="784"/>
      <c r="T184" s="784"/>
      <c r="U184" s="784"/>
      <c r="V184" s="784"/>
      <c r="W184" s="784"/>
      <c r="X184" s="784"/>
      <c r="Y184" s="784"/>
      <c r="Z184" s="784"/>
      <c r="AA184" s="778"/>
    </row>
    <row r="185" spans="14:27" s="158" customFormat="1" ht="13.2">
      <c r="N185" s="778"/>
      <c r="O185" s="778"/>
      <c r="P185" s="784"/>
      <c r="Q185" s="784"/>
      <c r="R185" s="784"/>
      <c r="S185" s="784"/>
      <c r="T185" s="784"/>
      <c r="U185" s="784"/>
      <c r="V185" s="784"/>
      <c r="W185" s="784"/>
      <c r="X185" s="784"/>
      <c r="Y185" s="784"/>
      <c r="Z185" s="784"/>
      <c r="AA185" s="778"/>
    </row>
    <row r="186" spans="14:27" s="158" customFormat="1" ht="13.2">
      <c r="N186" s="778"/>
      <c r="O186" s="778"/>
      <c r="P186" s="784"/>
      <c r="Q186" s="784"/>
      <c r="R186" s="784"/>
      <c r="S186" s="784"/>
      <c r="T186" s="784"/>
      <c r="U186" s="784"/>
      <c r="V186" s="784"/>
      <c r="W186" s="784"/>
      <c r="X186" s="784"/>
      <c r="Y186" s="784"/>
      <c r="Z186" s="784"/>
      <c r="AA186" s="778"/>
    </row>
    <row r="187" spans="14:27" s="158" customFormat="1" ht="13.2">
      <c r="N187" s="778"/>
      <c r="O187" s="778"/>
      <c r="P187" s="784"/>
      <c r="Q187" s="784"/>
      <c r="R187" s="784"/>
      <c r="S187" s="784"/>
      <c r="T187" s="784"/>
      <c r="U187" s="784"/>
      <c r="V187" s="784"/>
      <c r="W187" s="784"/>
      <c r="X187" s="784"/>
      <c r="Y187" s="784"/>
      <c r="Z187" s="784"/>
      <c r="AA187" s="778"/>
    </row>
    <row r="188" spans="14:27" s="158" customFormat="1" ht="13.2">
      <c r="N188" s="778"/>
      <c r="O188" s="778"/>
      <c r="P188" s="784"/>
      <c r="Q188" s="784"/>
      <c r="R188" s="784"/>
      <c r="S188" s="784"/>
      <c r="T188" s="784"/>
      <c r="U188" s="784"/>
      <c r="V188" s="784"/>
      <c r="W188" s="784"/>
      <c r="X188" s="784"/>
      <c r="Y188" s="784"/>
      <c r="Z188" s="784"/>
      <c r="AA188" s="778"/>
    </row>
    <row r="189" spans="14:27" s="158" customFormat="1" ht="13.2">
      <c r="N189" s="778"/>
      <c r="O189" s="778"/>
      <c r="P189" s="784"/>
      <c r="Q189" s="784"/>
      <c r="R189" s="784"/>
      <c r="S189" s="784"/>
      <c r="T189" s="784"/>
      <c r="U189" s="784"/>
      <c r="V189" s="784"/>
      <c r="W189" s="784"/>
      <c r="X189" s="784"/>
      <c r="Y189" s="784"/>
      <c r="Z189" s="784"/>
      <c r="AA189" s="778"/>
    </row>
    <row r="190" spans="14:27" s="158" customFormat="1" ht="13.2">
      <c r="N190" s="778"/>
      <c r="O190" s="778"/>
      <c r="P190" s="784"/>
      <c r="Q190" s="784"/>
      <c r="R190" s="784"/>
      <c r="S190" s="784"/>
      <c r="T190" s="784"/>
      <c r="U190" s="784"/>
      <c r="V190" s="784"/>
      <c r="W190" s="784"/>
      <c r="X190" s="784"/>
      <c r="Y190" s="784"/>
      <c r="Z190" s="784"/>
      <c r="AA190" s="778"/>
    </row>
    <row r="191" spans="14:27" s="158" customFormat="1" ht="13.2">
      <c r="N191" s="778"/>
      <c r="O191" s="778"/>
      <c r="P191" s="784"/>
      <c r="Q191" s="784"/>
      <c r="R191" s="784"/>
      <c r="S191" s="784"/>
      <c r="T191" s="784"/>
      <c r="U191" s="784"/>
      <c r="V191" s="784"/>
      <c r="W191" s="784"/>
      <c r="X191" s="784"/>
      <c r="Y191" s="784"/>
      <c r="Z191" s="784"/>
      <c r="AA191" s="778"/>
    </row>
    <row r="192" spans="14:27" s="158" customFormat="1" ht="13.2">
      <c r="N192" s="778"/>
      <c r="O192" s="778"/>
      <c r="P192" s="784"/>
      <c r="Q192" s="784"/>
      <c r="R192" s="784"/>
      <c r="S192" s="784"/>
      <c r="T192" s="784"/>
      <c r="U192" s="784"/>
      <c r="V192" s="784"/>
      <c r="W192" s="784"/>
      <c r="X192" s="784"/>
      <c r="Y192" s="784"/>
      <c r="Z192" s="784"/>
      <c r="AA192" s="778"/>
    </row>
    <row r="193" spans="14:27" s="158" customFormat="1" ht="13.2">
      <c r="N193" s="778"/>
      <c r="O193" s="778"/>
      <c r="P193" s="784"/>
      <c r="Q193" s="784"/>
      <c r="R193" s="784"/>
      <c r="S193" s="784"/>
      <c r="T193" s="784"/>
      <c r="U193" s="784"/>
      <c r="V193" s="784"/>
      <c r="W193" s="784"/>
      <c r="X193" s="784"/>
      <c r="Y193" s="784"/>
      <c r="Z193" s="784"/>
      <c r="AA193" s="778"/>
    </row>
    <row r="194" spans="14:27" s="158" customFormat="1" ht="13.2">
      <c r="N194" s="778"/>
      <c r="O194" s="778"/>
      <c r="P194" s="784"/>
      <c r="Q194" s="784"/>
      <c r="R194" s="784"/>
      <c r="S194" s="784"/>
      <c r="T194" s="784"/>
      <c r="U194" s="784"/>
      <c r="V194" s="784"/>
      <c r="W194" s="784"/>
      <c r="X194" s="784"/>
      <c r="Y194" s="784"/>
      <c r="Z194" s="784"/>
      <c r="AA194" s="778"/>
    </row>
    <row r="195" spans="14:27" s="158" customFormat="1" ht="13.2">
      <c r="N195" s="778"/>
      <c r="O195" s="778"/>
      <c r="P195" s="784"/>
      <c r="Q195" s="784"/>
      <c r="R195" s="784"/>
      <c r="S195" s="784"/>
      <c r="T195" s="784"/>
      <c r="U195" s="784"/>
      <c r="V195" s="784"/>
      <c r="W195" s="784"/>
      <c r="X195" s="784"/>
      <c r="Y195" s="784"/>
      <c r="Z195" s="784"/>
      <c r="AA195" s="778"/>
    </row>
    <row r="196" spans="14:27" s="158" customFormat="1" ht="13.2">
      <c r="N196" s="778"/>
      <c r="O196" s="778"/>
      <c r="P196" s="784"/>
      <c r="Q196" s="784"/>
      <c r="R196" s="784"/>
      <c r="S196" s="784"/>
      <c r="T196" s="784"/>
      <c r="U196" s="784"/>
      <c r="V196" s="784"/>
      <c r="W196" s="784"/>
      <c r="X196" s="784"/>
      <c r="Y196" s="784"/>
      <c r="Z196" s="784"/>
      <c r="AA196" s="778"/>
    </row>
    <row r="197" spans="14:27" s="158" customFormat="1" ht="13.2">
      <c r="N197" s="778"/>
      <c r="O197" s="778"/>
      <c r="P197" s="784"/>
      <c r="Q197" s="784"/>
      <c r="R197" s="784"/>
      <c r="S197" s="784"/>
      <c r="T197" s="784"/>
      <c r="U197" s="784"/>
      <c r="V197" s="784"/>
      <c r="W197" s="784"/>
      <c r="X197" s="784"/>
      <c r="Y197" s="784"/>
      <c r="Z197" s="784"/>
      <c r="AA197" s="778"/>
    </row>
    <row r="198" spans="14:27" s="158" customFormat="1" ht="13.2">
      <c r="N198" s="778"/>
      <c r="O198" s="778"/>
      <c r="P198" s="784"/>
      <c r="Q198" s="784"/>
      <c r="R198" s="784"/>
      <c r="S198" s="784"/>
      <c r="T198" s="784"/>
      <c r="U198" s="784"/>
      <c r="V198" s="784"/>
      <c r="W198" s="784"/>
      <c r="X198" s="784"/>
      <c r="Y198" s="784"/>
      <c r="Z198" s="784"/>
      <c r="AA198" s="778"/>
    </row>
    <row r="199" spans="14:27" s="158" customFormat="1" ht="13.2">
      <c r="N199" s="778"/>
      <c r="O199" s="778"/>
      <c r="P199" s="784"/>
      <c r="Q199" s="784"/>
      <c r="R199" s="784"/>
      <c r="S199" s="784"/>
      <c r="T199" s="784"/>
      <c r="U199" s="784"/>
      <c r="V199" s="784"/>
      <c r="W199" s="784"/>
      <c r="X199" s="784"/>
      <c r="Y199" s="784"/>
      <c r="Z199" s="784"/>
      <c r="AA199" s="778"/>
    </row>
    <row r="200" spans="14:27" s="158" customFormat="1" ht="13.2">
      <c r="N200" s="778"/>
      <c r="O200" s="778"/>
      <c r="P200" s="784"/>
      <c r="Q200" s="784"/>
      <c r="R200" s="784"/>
      <c r="S200" s="784"/>
      <c r="T200" s="784"/>
      <c r="U200" s="784"/>
      <c r="V200" s="784"/>
      <c r="W200" s="784"/>
      <c r="X200" s="784"/>
      <c r="Y200" s="784"/>
      <c r="Z200" s="784"/>
      <c r="AA200" s="778"/>
    </row>
    <row r="201" spans="14:27" s="158" customFormat="1" ht="13.2">
      <c r="N201" s="778"/>
      <c r="O201" s="778"/>
      <c r="P201" s="784"/>
      <c r="Q201" s="784"/>
      <c r="R201" s="784"/>
      <c r="S201" s="784"/>
      <c r="T201" s="784"/>
      <c r="U201" s="784"/>
      <c r="V201" s="784"/>
      <c r="W201" s="784"/>
      <c r="X201" s="784"/>
      <c r="Y201" s="784"/>
      <c r="Z201" s="784"/>
      <c r="AA201" s="778"/>
    </row>
    <row r="202" spans="14:27" s="158" customFormat="1" ht="13.2">
      <c r="N202" s="778"/>
      <c r="O202" s="778"/>
      <c r="P202" s="784"/>
      <c r="Q202" s="784"/>
      <c r="R202" s="784"/>
      <c r="S202" s="784"/>
      <c r="T202" s="784"/>
      <c r="U202" s="784"/>
      <c r="V202" s="784"/>
      <c r="W202" s="784"/>
      <c r="X202" s="784"/>
      <c r="Y202" s="784"/>
      <c r="Z202" s="784"/>
      <c r="AA202" s="778"/>
    </row>
    <row r="203" spans="14:27" s="158" customFormat="1" ht="13.2">
      <c r="N203" s="778"/>
      <c r="O203" s="778"/>
      <c r="P203" s="784"/>
      <c r="Q203" s="784"/>
      <c r="R203" s="784"/>
      <c r="S203" s="784"/>
      <c r="T203" s="784"/>
      <c r="U203" s="784"/>
      <c r="V203" s="784"/>
      <c r="W203" s="784"/>
      <c r="X203" s="784"/>
      <c r="Y203" s="784"/>
      <c r="Z203" s="784"/>
      <c r="AA203" s="778"/>
    </row>
    <row r="204" spans="14:27" s="158" customFormat="1" ht="13.2">
      <c r="N204" s="778"/>
      <c r="O204" s="778"/>
      <c r="P204" s="784"/>
      <c r="Q204" s="784"/>
      <c r="R204" s="784"/>
      <c r="S204" s="784"/>
      <c r="T204" s="784"/>
      <c r="U204" s="784"/>
      <c r="V204" s="784"/>
      <c r="W204" s="784"/>
      <c r="X204" s="784"/>
      <c r="Y204" s="784"/>
      <c r="Z204" s="784"/>
      <c r="AA204" s="778"/>
    </row>
    <row r="205" spans="14:27" s="158" customFormat="1" ht="13.2">
      <c r="N205" s="778"/>
      <c r="O205" s="778"/>
      <c r="P205" s="784"/>
      <c r="Q205" s="784"/>
      <c r="R205" s="784"/>
      <c r="S205" s="784"/>
      <c r="T205" s="784"/>
      <c r="U205" s="784"/>
      <c r="V205" s="784"/>
      <c r="W205" s="784"/>
      <c r="X205" s="784"/>
      <c r="Y205" s="784"/>
      <c r="Z205" s="784"/>
      <c r="AA205" s="778"/>
    </row>
    <row r="206" spans="14:27" s="158" customFormat="1" ht="13.2">
      <c r="N206" s="778"/>
      <c r="O206" s="778"/>
      <c r="P206" s="784"/>
      <c r="Q206" s="784"/>
      <c r="R206" s="784"/>
      <c r="S206" s="784"/>
      <c r="T206" s="784"/>
      <c r="U206" s="784"/>
      <c r="V206" s="784"/>
      <c r="W206" s="784"/>
      <c r="X206" s="784"/>
      <c r="Y206" s="784"/>
      <c r="Z206" s="784"/>
      <c r="AA206" s="778"/>
    </row>
    <row r="207" spans="14:27" s="158" customFormat="1" ht="13.2">
      <c r="N207" s="778"/>
      <c r="O207" s="778"/>
      <c r="P207" s="784"/>
      <c r="Q207" s="784"/>
      <c r="R207" s="784"/>
      <c r="S207" s="784"/>
      <c r="T207" s="784"/>
      <c r="U207" s="784"/>
      <c r="V207" s="784"/>
      <c r="W207" s="784"/>
      <c r="X207" s="784"/>
      <c r="Y207" s="784"/>
      <c r="Z207" s="784"/>
      <c r="AA207" s="778"/>
    </row>
    <row r="208" spans="14:27" s="158" customFormat="1" ht="13.2">
      <c r="N208" s="778"/>
      <c r="O208" s="778"/>
      <c r="P208" s="784"/>
      <c r="Q208" s="784"/>
      <c r="R208" s="784"/>
      <c r="S208" s="784"/>
      <c r="T208" s="784"/>
      <c r="U208" s="784"/>
      <c r="V208" s="784"/>
      <c r="W208" s="784"/>
      <c r="X208" s="784"/>
      <c r="Y208" s="784"/>
      <c r="Z208" s="784"/>
      <c r="AA208" s="778"/>
    </row>
    <row r="209" spans="14:27" s="158" customFormat="1" ht="13.2">
      <c r="N209" s="778"/>
      <c r="O209" s="778"/>
      <c r="P209" s="784"/>
      <c r="Q209" s="784"/>
      <c r="R209" s="784"/>
      <c r="S209" s="784"/>
      <c r="T209" s="784"/>
      <c r="U209" s="784"/>
      <c r="V209" s="784"/>
      <c r="W209" s="784"/>
      <c r="X209" s="784"/>
      <c r="Y209" s="784"/>
      <c r="Z209" s="784"/>
      <c r="AA209" s="778"/>
    </row>
    <row r="210" spans="14:27" s="158" customFormat="1" ht="13.2">
      <c r="N210" s="778"/>
      <c r="O210" s="778"/>
      <c r="P210" s="784"/>
      <c r="Q210" s="784"/>
      <c r="R210" s="784"/>
      <c r="S210" s="784"/>
      <c r="T210" s="784"/>
      <c r="U210" s="784"/>
      <c r="V210" s="784"/>
      <c r="W210" s="784"/>
      <c r="X210" s="784"/>
      <c r="Y210" s="784"/>
      <c r="Z210" s="784"/>
      <c r="AA210" s="778"/>
    </row>
    <row r="211" spans="14:27" s="158" customFormat="1" ht="13.2">
      <c r="N211" s="778"/>
      <c r="O211" s="778"/>
      <c r="P211" s="784"/>
      <c r="Q211" s="784"/>
      <c r="R211" s="784"/>
      <c r="S211" s="784"/>
      <c r="T211" s="784"/>
      <c r="U211" s="784"/>
      <c r="V211" s="784"/>
      <c r="W211" s="784"/>
      <c r="X211" s="784"/>
      <c r="Y211" s="784"/>
      <c r="Z211" s="784"/>
      <c r="AA211" s="778"/>
    </row>
    <row r="212" spans="14:27" s="158" customFormat="1" ht="13.2">
      <c r="N212" s="778"/>
      <c r="O212" s="778"/>
      <c r="P212" s="784"/>
      <c r="Q212" s="784"/>
      <c r="R212" s="784"/>
      <c r="S212" s="784"/>
      <c r="T212" s="784"/>
      <c r="U212" s="784"/>
      <c r="V212" s="784"/>
      <c r="W212" s="784"/>
      <c r="X212" s="784"/>
      <c r="Y212" s="784"/>
      <c r="Z212" s="784"/>
      <c r="AA212" s="778"/>
    </row>
    <row r="213" spans="14:27" s="158" customFormat="1" ht="13.2">
      <c r="N213" s="778"/>
      <c r="O213" s="778"/>
      <c r="P213" s="784"/>
      <c r="Q213" s="784"/>
      <c r="R213" s="784"/>
      <c r="S213" s="784"/>
      <c r="T213" s="784"/>
      <c r="U213" s="784"/>
      <c r="V213" s="784"/>
      <c r="W213" s="784"/>
      <c r="X213" s="784"/>
      <c r="Y213" s="784"/>
      <c r="Z213" s="784"/>
      <c r="AA213" s="778"/>
    </row>
    <row r="214" spans="14:27" s="158" customFormat="1" ht="13.2">
      <c r="N214" s="778"/>
      <c r="O214" s="778"/>
      <c r="P214" s="784"/>
      <c r="Q214" s="784"/>
      <c r="R214" s="784"/>
      <c r="S214" s="784"/>
      <c r="T214" s="784"/>
      <c r="U214" s="784"/>
      <c r="V214" s="784"/>
      <c r="W214" s="784"/>
      <c r="X214" s="784"/>
      <c r="Y214" s="784"/>
      <c r="Z214" s="784"/>
      <c r="AA214" s="778"/>
    </row>
    <row r="215" spans="14:27" s="158" customFormat="1" ht="13.2">
      <c r="N215" s="778"/>
      <c r="O215" s="778"/>
      <c r="P215" s="784"/>
      <c r="Q215" s="784"/>
      <c r="R215" s="784"/>
      <c r="S215" s="784"/>
      <c r="T215" s="784"/>
      <c r="U215" s="784"/>
      <c r="V215" s="784"/>
      <c r="W215" s="784"/>
      <c r="X215" s="784"/>
      <c r="Y215" s="784"/>
      <c r="Z215" s="784"/>
      <c r="AA215" s="778"/>
    </row>
    <row r="216" spans="14:27" s="158" customFormat="1" ht="13.2">
      <c r="N216" s="778"/>
      <c r="O216" s="778"/>
      <c r="P216" s="784"/>
      <c r="Q216" s="784"/>
      <c r="R216" s="784"/>
      <c r="S216" s="784"/>
      <c r="T216" s="784"/>
      <c r="U216" s="784"/>
      <c r="V216" s="784"/>
      <c r="W216" s="784"/>
      <c r="X216" s="784"/>
      <c r="Y216" s="784"/>
      <c r="Z216" s="784"/>
      <c r="AA216" s="778"/>
    </row>
    <row r="217" spans="14:27" s="158" customFormat="1" ht="13.2">
      <c r="N217" s="778"/>
      <c r="O217" s="778"/>
      <c r="P217" s="784"/>
      <c r="Q217" s="784"/>
      <c r="R217" s="784"/>
      <c r="S217" s="784"/>
      <c r="T217" s="784"/>
      <c r="U217" s="784"/>
      <c r="V217" s="784"/>
      <c r="W217" s="784"/>
      <c r="X217" s="784"/>
      <c r="Y217" s="784"/>
      <c r="Z217" s="784"/>
      <c r="AA217" s="778"/>
    </row>
    <row r="218" spans="14:27" s="158" customFormat="1" ht="13.2">
      <c r="N218" s="778"/>
      <c r="O218" s="778"/>
      <c r="P218" s="784"/>
      <c r="Q218" s="784"/>
      <c r="R218" s="784"/>
      <c r="S218" s="784"/>
      <c r="T218" s="784"/>
      <c r="U218" s="784"/>
      <c r="V218" s="784"/>
      <c r="W218" s="784"/>
      <c r="X218" s="784"/>
      <c r="Y218" s="784"/>
      <c r="Z218" s="784"/>
      <c r="AA218" s="778"/>
    </row>
    <row r="219" spans="14:27" s="158" customFormat="1" ht="13.2">
      <c r="N219" s="778"/>
      <c r="O219" s="778"/>
      <c r="P219" s="784"/>
      <c r="Q219" s="784"/>
      <c r="R219" s="784"/>
      <c r="S219" s="784"/>
      <c r="T219" s="784"/>
      <c r="U219" s="784"/>
      <c r="V219" s="784"/>
      <c r="W219" s="784"/>
      <c r="X219" s="784"/>
      <c r="Y219" s="784"/>
      <c r="Z219" s="784"/>
      <c r="AA219" s="778"/>
    </row>
    <row r="220" spans="14:27" s="158" customFormat="1" ht="13.2">
      <c r="N220" s="778"/>
      <c r="O220" s="778"/>
      <c r="P220" s="784"/>
      <c r="Q220" s="784"/>
      <c r="R220" s="784"/>
      <c r="S220" s="784"/>
      <c r="T220" s="784"/>
      <c r="U220" s="784"/>
      <c r="V220" s="784"/>
      <c r="W220" s="784"/>
      <c r="X220" s="784"/>
      <c r="Y220" s="784"/>
      <c r="Z220" s="784"/>
      <c r="AA220" s="778"/>
    </row>
    <row r="221" spans="14:27" s="158" customFormat="1" ht="13.2">
      <c r="N221" s="778"/>
      <c r="O221" s="778"/>
      <c r="P221" s="784"/>
      <c r="Q221" s="784"/>
      <c r="R221" s="784"/>
      <c r="S221" s="784"/>
      <c r="T221" s="784"/>
      <c r="U221" s="784"/>
      <c r="V221" s="784"/>
      <c r="W221" s="784"/>
      <c r="X221" s="784"/>
      <c r="Y221" s="784"/>
      <c r="Z221" s="784"/>
      <c r="AA221" s="778"/>
    </row>
    <row r="222" spans="14:27" s="158" customFormat="1" ht="13.2">
      <c r="N222" s="778"/>
      <c r="O222" s="778"/>
      <c r="P222" s="784"/>
      <c r="Q222" s="784"/>
      <c r="R222" s="784"/>
      <c r="S222" s="784"/>
      <c r="T222" s="784"/>
      <c r="U222" s="784"/>
      <c r="V222" s="784"/>
      <c r="W222" s="784"/>
      <c r="X222" s="784"/>
      <c r="Y222" s="784"/>
      <c r="Z222" s="784"/>
      <c r="AA222" s="778"/>
    </row>
    <row r="223" spans="14:27" s="158" customFormat="1" ht="13.2">
      <c r="N223" s="778"/>
      <c r="O223" s="778"/>
      <c r="P223" s="784"/>
      <c r="Q223" s="784"/>
      <c r="R223" s="784"/>
      <c r="S223" s="784"/>
      <c r="T223" s="784"/>
      <c r="U223" s="784"/>
      <c r="V223" s="784"/>
      <c r="W223" s="784"/>
      <c r="X223" s="784"/>
      <c r="Y223" s="784"/>
      <c r="Z223" s="784"/>
      <c r="AA223" s="778"/>
    </row>
    <row r="224" spans="14:27" s="158" customFormat="1" ht="13.2">
      <c r="N224" s="778"/>
      <c r="O224" s="778"/>
      <c r="P224" s="784"/>
      <c r="Q224" s="784"/>
      <c r="R224" s="784"/>
      <c r="S224" s="784"/>
      <c r="T224" s="784"/>
      <c r="U224" s="784"/>
      <c r="V224" s="784"/>
      <c r="W224" s="784"/>
      <c r="X224" s="784"/>
      <c r="Y224" s="784"/>
      <c r="Z224" s="784"/>
      <c r="AA224" s="778"/>
    </row>
    <row r="225" spans="14:27" s="158" customFormat="1" ht="13.2">
      <c r="N225" s="778"/>
      <c r="O225" s="778"/>
      <c r="P225" s="784"/>
      <c r="Q225" s="784"/>
      <c r="R225" s="784"/>
      <c r="S225" s="784"/>
      <c r="T225" s="784"/>
      <c r="U225" s="784"/>
      <c r="V225" s="784"/>
      <c r="W225" s="784"/>
      <c r="X225" s="784"/>
      <c r="Y225" s="784"/>
      <c r="Z225" s="784"/>
      <c r="AA225" s="778"/>
    </row>
    <row r="226" spans="14:27" s="158" customFormat="1" ht="13.2">
      <c r="N226" s="778"/>
      <c r="O226" s="778"/>
      <c r="P226" s="784"/>
      <c r="Q226" s="784"/>
      <c r="R226" s="784"/>
      <c r="S226" s="784"/>
      <c r="T226" s="784"/>
      <c r="U226" s="784"/>
      <c r="V226" s="784"/>
      <c r="W226" s="784"/>
      <c r="X226" s="784"/>
      <c r="Y226" s="784"/>
      <c r="Z226" s="784"/>
      <c r="AA226" s="778"/>
    </row>
    <row r="227" spans="14:27" s="158" customFormat="1" ht="13.2">
      <c r="N227" s="778"/>
      <c r="O227" s="778"/>
      <c r="P227" s="784"/>
      <c r="Q227" s="784"/>
      <c r="R227" s="784"/>
      <c r="S227" s="784"/>
      <c r="T227" s="784"/>
      <c r="U227" s="784"/>
      <c r="V227" s="784"/>
      <c r="W227" s="784"/>
      <c r="X227" s="784"/>
      <c r="Y227" s="784"/>
      <c r="Z227" s="784"/>
      <c r="AA227" s="778"/>
    </row>
    <row r="228" spans="14:27" s="158" customFormat="1" ht="13.2">
      <c r="N228" s="778"/>
      <c r="O228" s="778"/>
      <c r="P228" s="784"/>
      <c r="Q228" s="784"/>
      <c r="R228" s="784"/>
      <c r="S228" s="784"/>
      <c r="T228" s="784"/>
      <c r="U228" s="784"/>
      <c r="V228" s="784"/>
      <c r="W228" s="784"/>
      <c r="X228" s="784"/>
      <c r="Y228" s="784"/>
      <c r="Z228" s="784"/>
      <c r="AA228" s="778"/>
    </row>
    <row r="229" spans="14:27" s="158" customFormat="1" ht="13.2">
      <c r="N229" s="778"/>
      <c r="O229" s="778"/>
      <c r="P229" s="784"/>
      <c r="Q229" s="784"/>
      <c r="R229" s="784"/>
      <c r="S229" s="784"/>
      <c r="T229" s="784"/>
      <c r="U229" s="784"/>
      <c r="V229" s="784"/>
      <c r="W229" s="784"/>
      <c r="X229" s="784"/>
      <c r="Y229" s="784"/>
      <c r="Z229" s="784"/>
      <c r="AA229" s="778"/>
    </row>
    <row r="230" spans="14:27" s="158" customFormat="1" ht="13.2">
      <c r="N230" s="778"/>
      <c r="O230" s="778"/>
      <c r="P230" s="784"/>
      <c r="Q230" s="784"/>
      <c r="R230" s="784"/>
      <c r="S230" s="784"/>
      <c r="T230" s="784"/>
      <c r="U230" s="784"/>
      <c r="V230" s="784"/>
      <c r="W230" s="784"/>
      <c r="X230" s="784"/>
      <c r="Y230" s="784"/>
      <c r="Z230" s="784"/>
      <c r="AA230" s="778"/>
    </row>
    <row r="231" spans="14:27" s="158" customFormat="1" ht="13.2">
      <c r="N231" s="778"/>
      <c r="O231" s="778"/>
      <c r="P231" s="784"/>
      <c r="Q231" s="784"/>
      <c r="R231" s="784"/>
      <c r="S231" s="784"/>
      <c r="T231" s="784"/>
      <c r="U231" s="784"/>
      <c r="V231" s="784"/>
      <c r="W231" s="784"/>
      <c r="X231" s="784"/>
      <c r="Y231" s="784"/>
      <c r="Z231" s="784"/>
      <c r="AA231" s="778"/>
    </row>
    <row r="232" spans="14:27" s="158" customFormat="1" ht="13.2">
      <c r="N232" s="778"/>
      <c r="O232" s="778"/>
      <c r="P232" s="784"/>
      <c r="Q232" s="784"/>
      <c r="R232" s="784"/>
      <c r="S232" s="784"/>
      <c r="T232" s="784"/>
      <c r="U232" s="784"/>
      <c r="V232" s="784"/>
      <c r="W232" s="784"/>
      <c r="X232" s="784"/>
      <c r="Y232" s="784"/>
      <c r="Z232" s="784"/>
      <c r="AA232" s="778"/>
    </row>
    <row r="233" spans="14:27" s="158" customFormat="1" ht="13.2">
      <c r="N233" s="778"/>
      <c r="O233" s="778"/>
      <c r="P233" s="784"/>
      <c r="Q233" s="784"/>
      <c r="R233" s="784"/>
      <c r="S233" s="784"/>
      <c r="T233" s="784"/>
      <c r="U233" s="784"/>
      <c r="V233" s="784"/>
      <c r="W233" s="784"/>
      <c r="X233" s="784"/>
      <c r="Y233" s="784"/>
      <c r="Z233" s="784"/>
      <c r="AA233" s="778"/>
    </row>
    <row r="234" spans="14:27" s="158" customFormat="1" ht="13.2">
      <c r="N234" s="778"/>
      <c r="O234" s="778"/>
      <c r="P234" s="784"/>
      <c r="Q234" s="784"/>
      <c r="R234" s="784"/>
      <c r="S234" s="784"/>
      <c r="T234" s="784"/>
      <c r="U234" s="784"/>
      <c r="V234" s="784"/>
      <c r="W234" s="784"/>
      <c r="X234" s="784"/>
      <c r="Y234" s="784"/>
      <c r="Z234" s="784"/>
      <c r="AA234" s="778"/>
    </row>
    <row r="235" spans="14:27" s="158" customFormat="1" ht="13.2">
      <c r="N235" s="778"/>
      <c r="O235" s="778"/>
      <c r="P235" s="784"/>
      <c r="Q235" s="784"/>
      <c r="R235" s="784"/>
      <c r="S235" s="784"/>
      <c r="T235" s="784"/>
      <c r="U235" s="784"/>
      <c r="V235" s="784"/>
      <c r="W235" s="784"/>
      <c r="X235" s="784"/>
      <c r="Y235" s="784"/>
      <c r="Z235" s="784"/>
      <c r="AA235" s="778"/>
    </row>
    <row r="236" spans="14:27" s="158" customFormat="1" ht="13.2">
      <c r="N236" s="778"/>
      <c r="O236" s="778"/>
      <c r="P236" s="784"/>
      <c r="Q236" s="784"/>
      <c r="R236" s="784"/>
      <c r="S236" s="784"/>
      <c r="T236" s="784"/>
      <c r="U236" s="784"/>
      <c r="V236" s="784"/>
      <c r="W236" s="784"/>
      <c r="X236" s="784"/>
      <c r="Y236" s="784"/>
      <c r="Z236" s="784"/>
      <c r="AA236" s="778"/>
    </row>
    <row r="237" spans="14:27" s="158" customFormat="1" ht="13.2">
      <c r="N237" s="778"/>
      <c r="O237" s="778"/>
      <c r="P237" s="784"/>
      <c r="Q237" s="784"/>
      <c r="R237" s="784"/>
      <c r="S237" s="784"/>
      <c r="T237" s="784"/>
      <c r="U237" s="784"/>
      <c r="V237" s="784"/>
      <c r="W237" s="784"/>
      <c r="X237" s="784"/>
      <c r="Y237" s="784"/>
      <c r="Z237" s="784"/>
      <c r="AA237" s="778"/>
    </row>
    <row r="238" spans="14:27" s="158" customFormat="1" ht="13.2">
      <c r="N238" s="778"/>
      <c r="O238" s="778"/>
      <c r="P238" s="784"/>
      <c r="Q238" s="784"/>
      <c r="R238" s="784"/>
      <c r="S238" s="784"/>
      <c r="T238" s="784"/>
      <c r="U238" s="784"/>
      <c r="V238" s="784"/>
      <c r="W238" s="784"/>
      <c r="X238" s="784"/>
      <c r="Y238" s="784"/>
      <c r="Z238" s="784"/>
      <c r="AA238" s="778"/>
    </row>
    <row r="239" spans="14:27" s="158" customFormat="1" ht="13.2">
      <c r="N239" s="778"/>
      <c r="O239" s="778"/>
      <c r="P239" s="784"/>
      <c r="Q239" s="784"/>
      <c r="R239" s="784"/>
      <c r="S239" s="784"/>
      <c r="T239" s="784"/>
      <c r="U239" s="784"/>
      <c r="V239" s="784"/>
      <c r="W239" s="784"/>
      <c r="X239" s="784"/>
      <c r="Y239" s="784"/>
      <c r="Z239" s="784"/>
      <c r="AA239" s="778"/>
    </row>
    <row r="240" spans="14:27" s="158" customFormat="1" ht="13.2">
      <c r="N240" s="778"/>
      <c r="O240" s="778"/>
      <c r="P240" s="784"/>
      <c r="Q240" s="784"/>
      <c r="R240" s="784"/>
      <c r="S240" s="784"/>
      <c r="T240" s="784"/>
      <c r="U240" s="784"/>
      <c r="V240" s="784"/>
      <c r="W240" s="784"/>
      <c r="X240" s="784"/>
      <c r="Y240" s="784"/>
      <c r="Z240" s="784"/>
      <c r="AA240" s="778"/>
    </row>
  </sheetData>
  <mergeCells count="19">
    <mergeCell ref="I1:J1"/>
    <mergeCell ref="L1:X3"/>
    <mergeCell ref="AB58:AB59"/>
    <mergeCell ref="I3:J3"/>
    <mergeCell ref="I2:J2"/>
    <mergeCell ref="I43:R43"/>
    <mergeCell ref="I44:R44"/>
    <mergeCell ref="Y1:Y3"/>
    <mergeCell ref="Z1:AA3"/>
    <mergeCell ref="N4:N5"/>
    <mergeCell ref="O4:O5"/>
    <mergeCell ref="AB60:AB61"/>
    <mergeCell ref="AB62:AB63"/>
    <mergeCell ref="AB56:AB57"/>
    <mergeCell ref="U49:V49"/>
    <mergeCell ref="U50:V50"/>
    <mergeCell ref="U51:V51"/>
    <mergeCell ref="U52:V52"/>
    <mergeCell ref="U53:V53"/>
  </mergeCells>
  <phoneticPr fontId="125" type="noConversion"/>
  <printOptions horizontalCentered="1"/>
  <pageMargins left="0.15748031496062992" right="0.47244094488188981" top="0.39370078740157483" bottom="0" header="0" footer="0"/>
  <pageSetup paperSize="9" scale="74"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249977111117893"/>
    <pageSetUpPr fitToPage="1"/>
  </sheetPr>
  <dimension ref="B2:O37"/>
  <sheetViews>
    <sheetView zoomScaleNormal="100" workbookViewId="0">
      <selection activeCell="E12" sqref="E12"/>
    </sheetView>
  </sheetViews>
  <sheetFormatPr defaultRowHeight="14.4"/>
  <cols>
    <col min="1" max="1" width="5.33203125" customWidth="1"/>
    <col min="2" max="2" width="3.6640625" customWidth="1"/>
    <col min="3" max="3" width="22.6640625" customWidth="1"/>
    <col min="4" max="4" width="11.44140625" customWidth="1"/>
    <col min="5" max="5" width="10" customWidth="1"/>
    <col min="6" max="6" width="6.5546875" customWidth="1"/>
    <col min="7" max="7" width="7.88671875" customWidth="1"/>
    <col min="8" max="8" width="11" customWidth="1"/>
    <col min="9" max="9" width="10.6640625" customWidth="1"/>
    <col min="10" max="10" width="8.88671875" customWidth="1"/>
    <col min="11" max="11" width="7.6640625" customWidth="1"/>
    <col min="12" max="12" width="9" customWidth="1"/>
    <col min="13" max="13" width="13.109375" customWidth="1"/>
    <col min="14" max="14" width="16.109375" customWidth="1"/>
  </cols>
  <sheetData>
    <row r="2" spans="2:15" ht="14.4" customHeight="1">
      <c r="B2" s="2070" t="s">
        <v>1134</v>
      </c>
      <c r="C2" s="2071"/>
      <c r="D2" s="2071"/>
      <c r="E2" s="2071"/>
      <c r="F2" s="2071"/>
      <c r="G2" s="2071"/>
      <c r="H2" s="2071"/>
      <c r="I2" s="2071"/>
      <c r="J2" s="2072"/>
      <c r="K2" s="2085" t="s">
        <v>110</v>
      </c>
      <c r="L2" s="2086"/>
      <c r="M2" s="2079" t="s">
        <v>1135</v>
      </c>
      <c r="N2" s="2080"/>
    </row>
    <row r="3" spans="2:15" ht="39" customHeight="1">
      <c r="B3" s="2073"/>
      <c r="C3" s="2074"/>
      <c r="D3" s="2074"/>
      <c r="E3" s="2074"/>
      <c r="F3" s="2074"/>
      <c r="G3" s="2074"/>
      <c r="H3" s="2074"/>
      <c r="I3" s="2074"/>
      <c r="J3" s="2075"/>
      <c r="K3" s="2087"/>
      <c r="L3" s="2088"/>
      <c r="M3" s="2081"/>
      <c r="N3" s="2082"/>
      <c r="O3" s="637"/>
    </row>
    <row r="4" spans="2:15" ht="25.5" customHeight="1">
      <c r="B4" s="2076"/>
      <c r="C4" s="2077"/>
      <c r="D4" s="2077"/>
      <c r="E4" s="2077"/>
      <c r="F4" s="2077"/>
      <c r="G4" s="2077"/>
      <c r="H4" s="2077"/>
      <c r="I4" s="2077"/>
      <c r="J4" s="2078"/>
      <c r="K4" s="2089"/>
      <c r="L4" s="2090"/>
      <c r="M4" s="2083"/>
      <c r="N4" s="2084"/>
    </row>
    <row r="5" spans="2:15" s="901" customFormat="1" ht="34.799999999999997">
      <c r="B5" s="47" t="s">
        <v>820</v>
      </c>
      <c r="C5" s="19" t="s">
        <v>815</v>
      </c>
      <c r="D5" s="19" t="s">
        <v>397</v>
      </c>
      <c r="E5" s="1163" t="s">
        <v>955</v>
      </c>
      <c r="F5" s="1163" t="s">
        <v>1048</v>
      </c>
      <c r="G5" s="1163" t="s">
        <v>1047</v>
      </c>
      <c r="H5" s="1163" t="s">
        <v>1049</v>
      </c>
      <c r="I5" s="44" t="s">
        <v>244</v>
      </c>
      <c r="J5" s="19" t="s">
        <v>80</v>
      </c>
      <c r="K5" s="19" t="s">
        <v>118</v>
      </c>
      <c r="L5" s="19" t="s">
        <v>119</v>
      </c>
      <c r="M5" s="19" t="s">
        <v>926</v>
      </c>
      <c r="N5" s="19" t="s">
        <v>821</v>
      </c>
    </row>
    <row r="6" spans="2:15" s="902" customFormat="1" ht="12">
      <c r="B6" s="903">
        <v>1</v>
      </c>
      <c r="C6" s="904"/>
      <c r="D6" s="905"/>
      <c r="E6" s="906" t="s">
        <v>1092</v>
      </c>
      <c r="F6" s="1201"/>
      <c r="G6" s="908"/>
      <c r="H6" s="909">
        <f>ROUND(E$6*G6*9500/100/1,2)</f>
        <v>0</v>
      </c>
      <c r="I6" s="909">
        <f>H6</f>
        <v>0</v>
      </c>
      <c r="J6" s="909"/>
      <c r="K6" s="910">
        <f>ROUND(H6*7.59/1000/1,2)</f>
        <v>0</v>
      </c>
      <c r="L6" s="910">
        <f>ROUND(K6+J6/1,2)</f>
        <v>0</v>
      </c>
      <c r="M6" s="910">
        <f>I6-L6</f>
        <v>0</v>
      </c>
      <c r="N6" s="911"/>
    </row>
    <row r="7" spans="2:15" s="902" customFormat="1" ht="12">
      <c r="B7" s="903">
        <v>2</v>
      </c>
      <c r="C7" s="904"/>
      <c r="D7" s="905"/>
      <c r="E7" s="906"/>
      <c r="F7" s="1201"/>
      <c r="G7" s="908"/>
      <c r="H7" s="909">
        <f>ROUND(E$7*G7*9500/100/1,2)</f>
        <v>0</v>
      </c>
      <c r="I7" s="909">
        <f t="shared" ref="I7:I25" si="0">H7</f>
        <v>0</v>
      </c>
      <c r="J7" s="909"/>
      <c r="K7" s="910">
        <f t="shared" ref="K7:K25" si="1">ROUND(H7*7.59/1000/1,2)</f>
        <v>0</v>
      </c>
      <c r="L7" s="910">
        <f t="shared" ref="L7:L25" si="2">ROUND(K7+J7/1,2)</f>
        <v>0</v>
      </c>
      <c r="M7" s="910">
        <f t="shared" ref="M7:M25" si="3">I7-L7</f>
        <v>0</v>
      </c>
      <c r="N7" s="911"/>
    </row>
    <row r="8" spans="2:15" s="902" customFormat="1" ht="12">
      <c r="B8" s="903">
        <v>3</v>
      </c>
      <c r="C8" s="904"/>
      <c r="D8" s="905"/>
      <c r="E8" s="906"/>
      <c r="F8" s="1201"/>
      <c r="G8" s="908"/>
      <c r="H8" s="909">
        <f>ROUND(E$8*G8*9500/100/1,2)</f>
        <v>0</v>
      </c>
      <c r="I8" s="909">
        <f t="shared" si="0"/>
        <v>0</v>
      </c>
      <c r="J8" s="909"/>
      <c r="K8" s="910">
        <f t="shared" si="1"/>
        <v>0</v>
      </c>
      <c r="L8" s="910">
        <f t="shared" si="2"/>
        <v>0</v>
      </c>
      <c r="M8" s="910">
        <f t="shared" si="3"/>
        <v>0</v>
      </c>
      <c r="N8" s="911"/>
    </row>
    <row r="9" spans="2:15" s="902" customFormat="1" ht="12">
      <c r="B9" s="903">
        <v>4</v>
      </c>
      <c r="C9" s="904"/>
      <c r="D9" s="905"/>
      <c r="E9" s="906"/>
      <c r="F9" s="1201"/>
      <c r="G9" s="908"/>
      <c r="H9" s="909">
        <f>ROUND(E$9*G9*9500/100/1,2)</f>
        <v>0</v>
      </c>
      <c r="I9" s="909">
        <f t="shared" si="0"/>
        <v>0</v>
      </c>
      <c r="J9" s="909"/>
      <c r="K9" s="910">
        <f t="shared" si="1"/>
        <v>0</v>
      </c>
      <c r="L9" s="910">
        <f t="shared" si="2"/>
        <v>0</v>
      </c>
      <c r="M9" s="910">
        <f t="shared" si="3"/>
        <v>0</v>
      </c>
      <c r="N9" s="911"/>
    </row>
    <row r="10" spans="2:15" s="902" customFormat="1" ht="12">
      <c r="B10" s="903">
        <v>5</v>
      </c>
      <c r="C10" s="904"/>
      <c r="D10" s="905"/>
      <c r="E10" s="906"/>
      <c r="F10" s="1201"/>
      <c r="G10" s="908"/>
      <c r="H10" s="909">
        <f>ROUND(E$10*G10*9500/100/1,2)</f>
        <v>0</v>
      </c>
      <c r="I10" s="909">
        <f t="shared" si="0"/>
        <v>0</v>
      </c>
      <c r="J10" s="909"/>
      <c r="K10" s="910">
        <f t="shared" si="1"/>
        <v>0</v>
      </c>
      <c r="L10" s="910">
        <f t="shared" si="2"/>
        <v>0</v>
      </c>
      <c r="M10" s="910">
        <f t="shared" si="3"/>
        <v>0</v>
      </c>
      <c r="N10" s="911"/>
    </row>
    <row r="11" spans="2:15" s="902" customFormat="1" ht="12">
      <c r="B11" s="903">
        <v>6</v>
      </c>
      <c r="C11" s="904"/>
      <c r="D11" s="905"/>
      <c r="E11" s="906"/>
      <c r="F11" s="1201"/>
      <c r="G11" s="908"/>
      <c r="H11" s="909">
        <f>ROUND(E$11*G11*9500/100/1,2)</f>
        <v>0</v>
      </c>
      <c r="I11" s="909">
        <f t="shared" si="0"/>
        <v>0</v>
      </c>
      <c r="J11" s="909"/>
      <c r="K11" s="910">
        <f t="shared" si="1"/>
        <v>0</v>
      </c>
      <c r="L11" s="910">
        <f t="shared" si="2"/>
        <v>0</v>
      </c>
      <c r="M11" s="910">
        <f t="shared" si="3"/>
        <v>0</v>
      </c>
      <c r="N11" s="911"/>
    </row>
    <row r="12" spans="2:15" s="902" customFormat="1" ht="12">
      <c r="B12" s="903">
        <v>7</v>
      </c>
      <c r="C12" s="904"/>
      <c r="D12" s="905"/>
      <c r="E12" s="906"/>
      <c r="F12" s="1201"/>
      <c r="G12" s="908"/>
      <c r="H12" s="909">
        <f>ROUND(E$12*G12*9500/100/1,2)</f>
        <v>0</v>
      </c>
      <c r="I12" s="909">
        <f t="shared" si="0"/>
        <v>0</v>
      </c>
      <c r="J12" s="909"/>
      <c r="K12" s="910">
        <f t="shared" si="1"/>
        <v>0</v>
      </c>
      <c r="L12" s="910">
        <f t="shared" si="2"/>
        <v>0</v>
      </c>
      <c r="M12" s="910">
        <f t="shared" si="3"/>
        <v>0</v>
      </c>
      <c r="N12" s="911"/>
    </row>
    <row r="13" spans="2:15" s="902" customFormat="1" ht="12">
      <c r="B13" s="903">
        <v>8</v>
      </c>
      <c r="C13" s="904"/>
      <c r="D13" s="905"/>
      <c r="E13" s="906"/>
      <c r="F13" s="1201"/>
      <c r="G13" s="908"/>
      <c r="H13" s="909">
        <f>ROUND(E$13*G13*9500/100/1,2)</f>
        <v>0</v>
      </c>
      <c r="I13" s="909">
        <f t="shared" si="0"/>
        <v>0</v>
      </c>
      <c r="J13" s="909"/>
      <c r="K13" s="910">
        <f t="shared" si="1"/>
        <v>0</v>
      </c>
      <c r="L13" s="910">
        <f t="shared" si="2"/>
        <v>0</v>
      </c>
      <c r="M13" s="910">
        <f t="shared" si="3"/>
        <v>0</v>
      </c>
      <c r="N13" s="911"/>
    </row>
    <row r="14" spans="2:15" s="902" customFormat="1" ht="12">
      <c r="B14" s="903">
        <v>9</v>
      </c>
      <c r="C14" s="904"/>
      <c r="D14" s="905"/>
      <c r="E14" s="906"/>
      <c r="F14" s="1201"/>
      <c r="G14" s="908"/>
      <c r="H14" s="909">
        <f>ROUND(E$14*G14*9500/100/1,2)</f>
        <v>0</v>
      </c>
      <c r="I14" s="909">
        <f t="shared" si="0"/>
        <v>0</v>
      </c>
      <c r="J14" s="909"/>
      <c r="K14" s="910">
        <f t="shared" si="1"/>
        <v>0</v>
      </c>
      <c r="L14" s="910">
        <f t="shared" si="2"/>
        <v>0</v>
      </c>
      <c r="M14" s="910">
        <f t="shared" si="3"/>
        <v>0</v>
      </c>
      <c r="N14" s="911"/>
    </row>
    <row r="15" spans="2:15" s="902" customFormat="1" ht="12">
      <c r="B15" s="903">
        <v>10</v>
      </c>
      <c r="C15" s="904"/>
      <c r="D15" s="905"/>
      <c r="E15" s="906"/>
      <c r="F15" s="1201"/>
      <c r="G15" s="908"/>
      <c r="H15" s="909">
        <f>ROUND(E$15*G15*9500/100/1,2)</f>
        <v>0</v>
      </c>
      <c r="I15" s="909">
        <f t="shared" si="0"/>
        <v>0</v>
      </c>
      <c r="J15" s="909"/>
      <c r="K15" s="910">
        <f t="shared" si="1"/>
        <v>0</v>
      </c>
      <c r="L15" s="910">
        <f t="shared" si="2"/>
        <v>0</v>
      </c>
      <c r="M15" s="910">
        <f t="shared" si="3"/>
        <v>0</v>
      </c>
      <c r="N15" s="911"/>
    </row>
    <row r="16" spans="2:15" s="902" customFormat="1" ht="12">
      <c r="B16" s="903">
        <v>11</v>
      </c>
      <c r="C16" s="904"/>
      <c r="D16" s="905"/>
      <c r="E16" s="906"/>
      <c r="F16" s="1201"/>
      <c r="G16" s="908"/>
      <c r="H16" s="909">
        <f>ROUND(E$16*G16*9500/100/1,2)</f>
        <v>0</v>
      </c>
      <c r="I16" s="909">
        <f t="shared" si="0"/>
        <v>0</v>
      </c>
      <c r="J16" s="909"/>
      <c r="K16" s="910">
        <f t="shared" si="1"/>
        <v>0</v>
      </c>
      <c r="L16" s="910">
        <f t="shared" si="2"/>
        <v>0</v>
      </c>
      <c r="M16" s="910">
        <f t="shared" si="3"/>
        <v>0</v>
      </c>
      <c r="N16" s="911"/>
    </row>
    <row r="17" spans="2:14" s="902" customFormat="1" ht="12">
      <c r="B17" s="903">
        <v>12</v>
      </c>
      <c r="C17" s="904"/>
      <c r="D17" s="905"/>
      <c r="E17" s="906"/>
      <c r="F17" s="1201"/>
      <c r="G17" s="908"/>
      <c r="H17" s="909">
        <f>ROUND(E$17*G17*9500/100/1,2)</f>
        <v>0</v>
      </c>
      <c r="I17" s="909">
        <f t="shared" si="0"/>
        <v>0</v>
      </c>
      <c r="J17" s="909"/>
      <c r="K17" s="910">
        <f t="shared" si="1"/>
        <v>0</v>
      </c>
      <c r="L17" s="910">
        <f t="shared" si="2"/>
        <v>0</v>
      </c>
      <c r="M17" s="910">
        <f t="shared" si="3"/>
        <v>0</v>
      </c>
      <c r="N17" s="911"/>
    </row>
    <row r="18" spans="2:14" s="902" customFormat="1" ht="12">
      <c r="B18" s="903">
        <v>13</v>
      </c>
      <c r="C18" s="904"/>
      <c r="D18" s="905"/>
      <c r="E18" s="906"/>
      <c r="F18" s="1201"/>
      <c r="G18" s="908"/>
      <c r="H18" s="909">
        <f>ROUND(E$18*G18*9500/100/1,2)</f>
        <v>0</v>
      </c>
      <c r="I18" s="909">
        <f t="shared" si="0"/>
        <v>0</v>
      </c>
      <c r="J18" s="909"/>
      <c r="K18" s="910">
        <f t="shared" si="1"/>
        <v>0</v>
      </c>
      <c r="L18" s="910">
        <f t="shared" si="2"/>
        <v>0</v>
      </c>
      <c r="M18" s="910">
        <f t="shared" si="3"/>
        <v>0</v>
      </c>
      <c r="N18" s="911"/>
    </row>
    <row r="19" spans="2:14" s="902" customFormat="1" ht="12">
      <c r="B19" s="903">
        <v>14</v>
      </c>
      <c r="C19" s="904"/>
      <c r="D19" s="905"/>
      <c r="E19" s="906"/>
      <c r="F19" s="1201"/>
      <c r="G19" s="908"/>
      <c r="H19" s="909">
        <f>ROUND(E$19*G19*9500/100/1,2)</f>
        <v>0</v>
      </c>
      <c r="I19" s="909">
        <f t="shared" si="0"/>
        <v>0</v>
      </c>
      <c r="J19" s="909"/>
      <c r="K19" s="910">
        <f t="shared" si="1"/>
        <v>0</v>
      </c>
      <c r="L19" s="910">
        <f t="shared" si="2"/>
        <v>0</v>
      </c>
      <c r="M19" s="910">
        <f t="shared" si="3"/>
        <v>0</v>
      </c>
      <c r="N19" s="911"/>
    </row>
    <row r="20" spans="2:14" s="902" customFormat="1" ht="12">
      <c r="B20" s="903">
        <v>15</v>
      </c>
      <c r="C20" s="904"/>
      <c r="D20" s="905"/>
      <c r="E20" s="906"/>
      <c r="F20" s="1201"/>
      <c r="G20" s="908"/>
      <c r="H20" s="909">
        <f>ROUND(E$20*G20*9500/100/1,2)</f>
        <v>0</v>
      </c>
      <c r="I20" s="909">
        <f t="shared" si="0"/>
        <v>0</v>
      </c>
      <c r="J20" s="909"/>
      <c r="K20" s="910">
        <f t="shared" si="1"/>
        <v>0</v>
      </c>
      <c r="L20" s="910">
        <f t="shared" si="2"/>
        <v>0</v>
      </c>
      <c r="M20" s="910">
        <f t="shared" si="3"/>
        <v>0</v>
      </c>
      <c r="N20" s="911"/>
    </row>
    <row r="21" spans="2:14" s="902" customFormat="1" ht="12">
      <c r="B21" s="903">
        <v>16</v>
      </c>
      <c r="C21" s="904"/>
      <c r="D21" s="905"/>
      <c r="E21" s="906"/>
      <c r="F21" s="1201"/>
      <c r="G21" s="908"/>
      <c r="H21" s="909">
        <f>ROUND(E$21*G21*9500/100/1,2)</f>
        <v>0</v>
      </c>
      <c r="I21" s="909">
        <f t="shared" si="0"/>
        <v>0</v>
      </c>
      <c r="J21" s="909"/>
      <c r="K21" s="910">
        <f t="shared" si="1"/>
        <v>0</v>
      </c>
      <c r="L21" s="910">
        <f t="shared" si="2"/>
        <v>0</v>
      </c>
      <c r="M21" s="910">
        <f t="shared" si="3"/>
        <v>0</v>
      </c>
      <c r="N21" s="911"/>
    </row>
    <row r="22" spans="2:14" s="902" customFormat="1" ht="12">
      <c r="B22" s="903">
        <v>17</v>
      </c>
      <c r="C22" s="904"/>
      <c r="D22" s="905"/>
      <c r="E22" s="906"/>
      <c r="F22" s="1201"/>
      <c r="G22" s="908"/>
      <c r="H22" s="909">
        <f>ROUND(E$22*G22*9500/100/1,2)</f>
        <v>0</v>
      </c>
      <c r="I22" s="909">
        <f t="shared" si="0"/>
        <v>0</v>
      </c>
      <c r="J22" s="909"/>
      <c r="K22" s="910">
        <f t="shared" si="1"/>
        <v>0</v>
      </c>
      <c r="L22" s="910">
        <f t="shared" si="2"/>
        <v>0</v>
      </c>
      <c r="M22" s="910">
        <f t="shared" si="3"/>
        <v>0</v>
      </c>
      <c r="N22" s="911"/>
    </row>
    <row r="23" spans="2:14" s="902" customFormat="1" ht="12">
      <c r="B23" s="903">
        <v>18</v>
      </c>
      <c r="C23" s="904"/>
      <c r="D23" s="905"/>
      <c r="E23" s="906"/>
      <c r="F23" s="1201"/>
      <c r="G23" s="908"/>
      <c r="H23" s="909">
        <f>ROUND(E$23*G23*9500/100/1,2)</f>
        <v>0</v>
      </c>
      <c r="I23" s="909">
        <f t="shared" si="0"/>
        <v>0</v>
      </c>
      <c r="J23" s="909"/>
      <c r="K23" s="910">
        <f t="shared" si="1"/>
        <v>0</v>
      </c>
      <c r="L23" s="910">
        <f t="shared" si="2"/>
        <v>0</v>
      </c>
      <c r="M23" s="910">
        <f t="shared" si="3"/>
        <v>0</v>
      </c>
      <c r="N23" s="911"/>
    </row>
    <row r="24" spans="2:14" s="902" customFormat="1" ht="12">
      <c r="B24" s="903">
        <v>19</v>
      </c>
      <c r="C24" s="904"/>
      <c r="D24" s="905"/>
      <c r="E24" s="906"/>
      <c r="F24" s="1201"/>
      <c r="G24" s="908"/>
      <c r="H24" s="909">
        <f>ROUND(E$24*G24*9500/100/1,2)</f>
        <v>0</v>
      </c>
      <c r="I24" s="909">
        <f t="shared" si="0"/>
        <v>0</v>
      </c>
      <c r="J24" s="909"/>
      <c r="K24" s="910">
        <f t="shared" si="1"/>
        <v>0</v>
      </c>
      <c r="L24" s="910">
        <f t="shared" si="2"/>
        <v>0</v>
      </c>
      <c r="M24" s="910">
        <f t="shared" si="3"/>
        <v>0</v>
      </c>
      <c r="N24" s="911"/>
    </row>
    <row r="25" spans="2:14" s="902" customFormat="1" ht="12">
      <c r="B25" s="903">
        <v>20</v>
      </c>
      <c r="C25" s="904"/>
      <c r="D25" s="905"/>
      <c r="E25" s="906"/>
      <c r="F25" s="1201"/>
      <c r="G25" s="908"/>
      <c r="H25" s="909">
        <f>ROUND(E$25*G25*9500/100/1,2)</f>
        <v>0</v>
      </c>
      <c r="I25" s="909">
        <f t="shared" si="0"/>
        <v>0</v>
      </c>
      <c r="J25" s="909"/>
      <c r="K25" s="910">
        <f t="shared" si="1"/>
        <v>0</v>
      </c>
      <c r="L25" s="910">
        <f t="shared" si="2"/>
        <v>0</v>
      </c>
      <c r="M25" s="910">
        <f t="shared" si="3"/>
        <v>0</v>
      </c>
      <c r="N25" s="911"/>
    </row>
    <row r="26" spans="2:14" s="902" customFormat="1" ht="12">
      <c r="B26" s="903">
        <v>21</v>
      </c>
      <c r="C26" s="904"/>
      <c r="D26" s="905"/>
      <c r="E26" s="906"/>
      <c r="F26" s="1201"/>
      <c r="G26" s="908"/>
      <c r="H26" s="909">
        <f>ROUND(E$26*G26*9500/100/1,2)</f>
        <v>0</v>
      </c>
      <c r="I26" s="909">
        <f t="shared" ref="I26:I29" si="4">H26</f>
        <v>0</v>
      </c>
      <c r="J26" s="909"/>
      <c r="K26" s="910">
        <f t="shared" ref="K26:K29" si="5">ROUND(H26*7.59/1000/1,2)</f>
        <v>0</v>
      </c>
      <c r="L26" s="910">
        <f t="shared" ref="L26:L29" si="6">ROUND(K26+J26/1,2)</f>
        <v>0</v>
      </c>
      <c r="M26" s="910">
        <f t="shared" ref="M26:M29" si="7">I26-L26</f>
        <v>0</v>
      </c>
      <c r="N26" s="911"/>
    </row>
    <row r="27" spans="2:14" s="902" customFormat="1" ht="12">
      <c r="B27" s="903">
        <v>22</v>
      </c>
      <c r="C27" s="904"/>
      <c r="D27" s="905"/>
      <c r="E27" s="906"/>
      <c r="F27" s="1201"/>
      <c r="G27" s="908"/>
      <c r="H27" s="909">
        <f>ROUND(E$27*G27*9500/100/1,2)</f>
        <v>0</v>
      </c>
      <c r="I27" s="909">
        <f t="shared" si="4"/>
        <v>0</v>
      </c>
      <c r="J27" s="909"/>
      <c r="K27" s="910">
        <f t="shared" si="5"/>
        <v>0</v>
      </c>
      <c r="L27" s="910">
        <f t="shared" si="6"/>
        <v>0</v>
      </c>
      <c r="M27" s="910">
        <f t="shared" si="7"/>
        <v>0</v>
      </c>
      <c r="N27" s="911"/>
    </row>
    <row r="28" spans="2:14" s="902" customFormat="1" ht="12">
      <c r="B28" s="903">
        <v>23</v>
      </c>
      <c r="C28" s="904"/>
      <c r="D28" s="905"/>
      <c r="E28" s="906"/>
      <c r="F28" s="1201"/>
      <c r="G28" s="908"/>
      <c r="H28" s="909">
        <f>ROUND(E$28*G28*9500/100/1,2)</f>
        <v>0</v>
      </c>
      <c r="I28" s="909">
        <f t="shared" si="4"/>
        <v>0</v>
      </c>
      <c r="J28" s="909"/>
      <c r="K28" s="910">
        <f t="shared" si="5"/>
        <v>0</v>
      </c>
      <c r="L28" s="910">
        <f t="shared" si="6"/>
        <v>0</v>
      </c>
      <c r="M28" s="910">
        <f t="shared" si="7"/>
        <v>0</v>
      </c>
      <c r="N28" s="911"/>
    </row>
    <row r="29" spans="2:14" s="902" customFormat="1" ht="12">
      <c r="B29" s="903">
        <v>24</v>
      </c>
      <c r="C29" s="904"/>
      <c r="D29" s="905"/>
      <c r="E29" s="906"/>
      <c r="F29" s="1201"/>
      <c r="G29" s="908"/>
      <c r="H29" s="909">
        <f>ROUND(E$29*G29*9500/100/1,2)</f>
        <v>0</v>
      </c>
      <c r="I29" s="909">
        <f t="shared" si="4"/>
        <v>0</v>
      </c>
      <c r="J29" s="909"/>
      <c r="K29" s="910">
        <f t="shared" si="5"/>
        <v>0</v>
      </c>
      <c r="L29" s="910">
        <f t="shared" si="6"/>
        <v>0</v>
      </c>
      <c r="M29" s="910">
        <f t="shared" si="7"/>
        <v>0</v>
      </c>
      <c r="N29" s="911"/>
    </row>
    <row r="30" spans="2:14">
      <c r="B30" s="2091" t="s">
        <v>273</v>
      </c>
      <c r="C30" s="2092"/>
      <c r="D30" s="2092"/>
      <c r="E30" s="2092"/>
      <c r="F30" s="2092"/>
      <c r="G30" s="618">
        <f>SUM(G6:G29)</f>
        <v>0</v>
      </c>
      <c r="H30" s="618">
        <f>SUM(H6:H29)</f>
        <v>0</v>
      </c>
      <c r="I30" s="618">
        <f>SUM(I6:I29)</f>
        <v>0</v>
      </c>
      <c r="J30" s="618"/>
      <c r="K30" s="618">
        <f>SUM(K6:K29)</f>
        <v>0</v>
      </c>
      <c r="L30" s="618">
        <f>SUM(L6:L29)</f>
        <v>0</v>
      </c>
      <c r="M30" s="618">
        <f>SUM(M6:M29)</f>
        <v>0</v>
      </c>
      <c r="N30" s="122" t="s">
        <v>107</v>
      </c>
    </row>
    <row r="31" spans="2:14">
      <c r="B31" s="712"/>
      <c r="C31" s="712"/>
      <c r="D31" s="712"/>
      <c r="E31" s="712"/>
      <c r="F31" s="712"/>
      <c r="G31" s="1181"/>
      <c r="H31" s="1181"/>
      <c r="I31" s="1181"/>
      <c r="J31" s="1181"/>
      <c r="K31" s="1181"/>
      <c r="L31" s="1181"/>
      <c r="M31" s="1181"/>
      <c r="N31" s="10"/>
    </row>
    <row r="32" spans="2:14">
      <c r="D32" s="2093"/>
      <c r="E32" s="2093"/>
    </row>
    <row r="33" spans="3:13">
      <c r="D33" s="2094">
        <f ca="1">TODAY()</f>
        <v>45785</v>
      </c>
      <c r="E33" s="2094"/>
      <c r="L33" s="2094">
        <f ca="1">D33</f>
        <v>45785</v>
      </c>
      <c r="M33" s="2094"/>
    </row>
    <row r="34" spans="3:13" ht="21.6" customHeight="1">
      <c r="D34" s="2095" t="s">
        <v>865</v>
      </c>
      <c r="E34" s="2095"/>
      <c r="L34" s="2095" t="s">
        <v>319</v>
      </c>
      <c r="M34" s="2095"/>
    </row>
    <row r="35" spans="3:13">
      <c r="C35" s="2" t="s">
        <v>861</v>
      </c>
      <c r="D35" s="2093"/>
      <c r="E35" s="2093"/>
      <c r="J35" s="2096" t="s">
        <v>861</v>
      </c>
      <c r="K35" s="2096"/>
      <c r="L35" s="2093"/>
      <c r="M35" s="2093"/>
    </row>
    <row r="36" spans="3:13">
      <c r="C36" s="2" t="s">
        <v>863</v>
      </c>
      <c r="D36" s="2093"/>
      <c r="E36" s="2093"/>
      <c r="J36" s="2096" t="s">
        <v>863</v>
      </c>
      <c r="K36" s="2096"/>
      <c r="L36" s="2093"/>
      <c r="M36" s="2093"/>
    </row>
    <row r="37" spans="3:13" ht="18.600000000000001" customHeight="1">
      <c r="C37" s="2" t="s">
        <v>862</v>
      </c>
      <c r="D37" s="2093"/>
      <c r="E37" s="2093"/>
      <c r="J37" s="2"/>
      <c r="K37" s="2" t="s">
        <v>862</v>
      </c>
      <c r="L37" s="2093"/>
      <c r="M37" s="2093"/>
    </row>
  </sheetData>
  <mergeCells count="17">
    <mergeCell ref="D37:E37"/>
    <mergeCell ref="L33:M33"/>
    <mergeCell ref="L34:M34"/>
    <mergeCell ref="L35:M35"/>
    <mergeCell ref="L36:M36"/>
    <mergeCell ref="L37:M37"/>
    <mergeCell ref="J35:K35"/>
    <mergeCell ref="J36:K36"/>
    <mergeCell ref="D33:E33"/>
    <mergeCell ref="D34:E34"/>
    <mergeCell ref="D35:E35"/>
    <mergeCell ref="D36:E36"/>
    <mergeCell ref="B2:J4"/>
    <mergeCell ref="M2:N4"/>
    <mergeCell ref="K2:L4"/>
    <mergeCell ref="B30:F30"/>
    <mergeCell ref="D32:E32"/>
  </mergeCells>
  <phoneticPr fontId="125" type="noConversion"/>
  <pageMargins left="0.11811023622047245" right="0.11811023622047245" top="0.35433070866141736" bottom="0.35433070866141736" header="0" footer="0.11811023622047245"/>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R18"/>
  <sheetViews>
    <sheetView workbookViewId="0">
      <selection activeCell="I14" sqref="I14"/>
    </sheetView>
  </sheetViews>
  <sheetFormatPr defaultRowHeight="14.4"/>
  <cols>
    <col min="1" max="1" width="3.6640625" customWidth="1"/>
    <col min="2" max="2" width="22.33203125" customWidth="1"/>
    <col min="3" max="3" width="8.6640625" customWidth="1"/>
    <col min="4" max="4" width="11.109375" customWidth="1"/>
    <col min="5" max="5" width="4.88671875" customWidth="1"/>
    <col min="6" max="6" width="4" customWidth="1"/>
    <col min="7" max="7" width="7.5546875" customWidth="1"/>
    <col min="8" max="8" width="10.88671875" customWidth="1"/>
    <col min="9" max="9" width="10.5546875" customWidth="1"/>
    <col min="10" max="10" width="10.33203125" customWidth="1"/>
    <col min="11" max="11" width="7.88671875" customWidth="1"/>
    <col min="12" max="12" width="7.33203125" customWidth="1"/>
    <col min="13" max="13" width="17.33203125" customWidth="1"/>
    <col min="14" max="14" width="11.6640625" customWidth="1"/>
    <col min="15" max="15" width="5.88671875" customWidth="1"/>
  </cols>
  <sheetData>
    <row r="1" spans="1:18" ht="16.2" customHeight="1">
      <c r="A1" s="2110" t="s">
        <v>978</v>
      </c>
      <c r="B1" s="2111"/>
      <c r="C1" s="2111"/>
      <c r="D1" s="2111"/>
      <c r="E1" s="2111"/>
      <c r="F1" s="2111"/>
      <c r="G1" s="2111"/>
      <c r="H1" s="2111"/>
      <c r="I1" s="2111"/>
      <c r="J1" s="2111"/>
      <c r="K1" s="2111"/>
      <c r="L1" s="2112"/>
      <c r="M1" s="2102" t="s">
        <v>110</v>
      </c>
      <c r="N1" s="2098" t="s">
        <v>1003</v>
      </c>
      <c r="O1" s="2099"/>
    </row>
    <row r="2" spans="1:18" ht="39" customHeight="1">
      <c r="A2" s="2113"/>
      <c r="B2" s="2114"/>
      <c r="C2" s="2114"/>
      <c r="D2" s="2114"/>
      <c r="E2" s="2114"/>
      <c r="F2" s="2114"/>
      <c r="G2" s="2114"/>
      <c r="H2" s="2114"/>
      <c r="I2" s="2114"/>
      <c r="J2" s="2114"/>
      <c r="K2" s="2114"/>
      <c r="L2" s="2115"/>
      <c r="M2" s="2103"/>
      <c r="N2" s="2100"/>
      <c r="O2" s="2101"/>
    </row>
    <row r="3" spans="1:18" ht="18" customHeight="1">
      <c r="A3" s="2116"/>
      <c r="B3" s="2117"/>
      <c r="C3" s="2117"/>
      <c r="D3" s="2117"/>
      <c r="E3" s="2117"/>
      <c r="F3" s="2117"/>
      <c r="G3" s="2117"/>
      <c r="H3" s="2117"/>
      <c r="I3" s="2117"/>
      <c r="J3" s="2117"/>
      <c r="K3" s="2117"/>
      <c r="L3" s="2118"/>
      <c r="M3" s="1075" t="s">
        <v>828</v>
      </c>
      <c r="N3" s="2097">
        <v>45047</v>
      </c>
      <c r="O3" s="2097"/>
    </row>
    <row r="4" spans="1:18" ht="27" customHeight="1">
      <c r="A4" s="1076" t="s">
        <v>820</v>
      </c>
      <c r="B4" s="1077"/>
      <c r="C4" s="2102" t="s">
        <v>592</v>
      </c>
      <c r="D4" s="907" t="s">
        <v>113</v>
      </c>
      <c r="E4" s="2108" t="s">
        <v>395</v>
      </c>
      <c r="F4" s="2108" t="s">
        <v>842</v>
      </c>
      <c r="G4" s="2106" t="s">
        <v>1078</v>
      </c>
      <c r="H4" s="789" t="s">
        <v>827</v>
      </c>
      <c r="I4" s="1078" t="s">
        <v>86</v>
      </c>
      <c r="J4" s="907" t="s">
        <v>116</v>
      </c>
      <c r="K4" s="907" t="s">
        <v>117</v>
      </c>
      <c r="L4" s="907" t="s">
        <v>118</v>
      </c>
      <c r="M4" s="907" t="s">
        <v>119</v>
      </c>
      <c r="N4" s="907" t="s">
        <v>188</v>
      </c>
      <c r="O4" s="907" t="s">
        <v>124</v>
      </c>
    </row>
    <row r="5" spans="1:18" ht="28.2" customHeight="1">
      <c r="A5" s="1079" t="s">
        <v>794</v>
      </c>
      <c r="B5" s="1080" t="s">
        <v>98</v>
      </c>
      <c r="C5" s="2103"/>
      <c r="D5" s="1081" t="s">
        <v>4</v>
      </c>
      <c r="E5" s="2109"/>
      <c r="F5" s="2109"/>
      <c r="G5" s="2107"/>
      <c r="H5" s="635" t="s">
        <v>827</v>
      </c>
      <c r="I5" s="1082" t="s">
        <v>129</v>
      </c>
      <c r="J5" s="1081" t="s">
        <v>130</v>
      </c>
      <c r="K5" s="1081" t="s">
        <v>131</v>
      </c>
      <c r="L5" s="1081" t="s">
        <v>132</v>
      </c>
      <c r="M5" s="1081" t="s">
        <v>134</v>
      </c>
      <c r="N5" s="1081" t="s">
        <v>113</v>
      </c>
      <c r="O5" s="1081" t="s">
        <v>126</v>
      </c>
    </row>
    <row r="6" spans="1:18">
      <c r="A6" s="1083">
        <v>1</v>
      </c>
      <c r="B6" s="1084"/>
      <c r="C6" s="1085"/>
      <c r="D6" s="1086" t="s">
        <v>1092</v>
      </c>
      <c r="E6" s="1087"/>
      <c r="F6" s="1088"/>
      <c r="G6" s="1200"/>
      <c r="H6" s="1090">
        <f>ROUND(D6*9500*G6/100/1,2)</f>
        <v>0</v>
      </c>
      <c r="I6" s="1091">
        <f>H6</f>
        <v>0</v>
      </c>
      <c r="J6" s="1089">
        <f>I6</f>
        <v>0</v>
      </c>
      <c r="K6" s="1092">
        <v>0</v>
      </c>
      <c r="L6" s="1093">
        <f>H6*7.59/1000</f>
        <v>0</v>
      </c>
      <c r="M6" s="1094">
        <f>ROUND(L6+K6/1,2)</f>
        <v>0</v>
      </c>
      <c r="N6" s="1094">
        <f>I6-M6</f>
        <v>0</v>
      </c>
      <c r="O6" s="1095">
        <f t="shared" ref="O6:O9" si="0">A6</f>
        <v>1</v>
      </c>
      <c r="Q6" s="633"/>
    </row>
    <row r="7" spans="1:18">
      <c r="A7" s="1083">
        <v>2</v>
      </c>
      <c r="B7" s="1084"/>
      <c r="C7" s="1096"/>
      <c r="D7" s="1086"/>
      <c r="E7" s="1087"/>
      <c r="F7" s="1088"/>
      <c r="G7" s="1089"/>
      <c r="H7" s="1090"/>
      <c r="I7" s="1091"/>
      <c r="J7" s="1089"/>
      <c r="K7" s="1092"/>
      <c r="L7" s="1093"/>
      <c r="M7" s="1094"/>
      <c r="N7" s="1094"/>
      <c r="O7" s="1095">
        <f t="shared" si="0"/>
        <v>2</v>
      </c>
    </row>
    <row r="8" spans="1:18">
      <c r="A8" s="1083">
        <v>3</v>
      </c>
      <c r="B8" s="1084"/>
      <c r="C8" s="1096"/>
      <c r="D8" s="1086"/>
      <c r="E8" s="1097"/>
      <c r="F8" s="1088"/>
      <c r="G8" s="1083"/>
      <c r="H8" s="1090"/>
      <c r="I8" s="1091"/>
      <c r="J8" s="1089"/>
      <c r="K8" s="1092"/>
      <c r="L8" s="1093"/>
      <c r="M8" s="1094"/>
      <c r="N8" s="1094"/>
      <c r="O8" s="1095">
        <f t="shared" si="0"/>
        <v>3</v>
      </c>
      <c r="R8" s="636"/>
    </row>
    <row r="9" spans="1:18">
      <c r="A9" s="1083">
        <v>4</v>
      </c>
      <c r="B9" s="1084"/>
      <c r="C9" s="1096"/>
      <c r="D9" s="1086"/>
      <c r="E9" s="1097"/>
      <c r="F9" s="1088"/>
      <c r="G9" s="1083"/>
      <c r="H9" s="1090"/>
      <c r="I9" s="1091"/>
      <c r="J9" s="1089"/>
      <c r="K9" s="1092"/>
      <c r="L9" s="1093"/>
      <c r="M9" s="1094"/>
      <c r="N9" s="1094"/>
      <c r="O9" s="1095">
        <f t="shared" si="0"/>
        <v>4</v>
      </c>
    </row>
    <row r="10" spans="1:18">
      <c r="A10" s="2104" t="s">
        <v>273</v>
      </c>
      <c r="B10" s="2104"/>
      <c r="C10" s="2104"/>
      <c r="D10" s="2104"/>
      <c r="E10" s="2104"/>
      <c r="F10" s="2104"/>
      <c r="G10" s="2105"/>
      <c r="H10" s="618">
        <f t="shared" ref="H10:N10" si="1">SUM(H6:H9)</f>
        <v>0</v>
      </c>
      <c r="I10" s="618">
        <f t="shared" si="1"/>
        <v>0</v>
      </c>
      <c r="J10" s="618">
        <f t="shared" si="1"/>
        <v>0</v>
      </c>
      <c r="K10" s="618">
        <f t="shared" si="1"/>
        <v>0</v>
      </c>
      <c r="L10" s="618">
        <f t="shared" si="1"/>
        <v>0</v>
      </c>
      <c r="M10" s="618">
        <f t="shared" si="1"/>
        <v>0</v>
      </c>
      <c r="N10" s="618">
        <f t="shared" si="1"/>
        <v>0</v>
      </c>
      <c r="O10" s="10" t="s">
        <v>107</v>
      </c>
    </row>
    <row r="14" spans="1:18">
      <c r="C14" s="2094">
        <f ca="1">TODAY()</f>
        <v>45785</v>
      </c>
      <c r="D14" s="2094"/>
      <c r="M14" s="770">
        <f ca="1">C14</f>
        <v>45785</v>
      </c>
    </row>
    <row r="15" spans="1:18" ht="21" customHeight="1">
      <c r="C15" s="2095" t="s">
        <v>865</v>
      </c>
      <c r="D15" s="2095"/>
      <c r="M15" s="118" t="s">
        <v>319</v>
      </c>
    </row>
    <row r="16" spans="1:18">
      <c r="B16" s="2" t="s">
        <v>861</v>
      </c>
      <c r="C16" s="2119"/>
      <c r="D16" s="2119"/>
      <c r="K16" s="2120" t="s">
        <v>861</v>
      </c>
      <c r="L16" s="2120"/>
      <c r="M16" s="2119"/>
      <c r="N16" s="2119"/>
    </row>
    <row r="17" spans="2:14">
      <c r="B17" s="2" t="s">
        <v>863</v>
      </c>
      <c r="C17" s="2119"/>
      <c r="D17" s="2119"/>
      <c r="K17" s="637"/>
      <c r="L17" s="637" t="s">
        <v>863</v>
      </c>
      <c r="M17" s="2119"/>
      <c r="N17" s="2119"/>
    </row>
    <row r="18" spans="2:14" ht="21" customHeight="1">
      <c r="B18" s="2" t="s">
        <v>862</v>
      </c>
      <c r="C18" s="2119"/>
      <c r="D18" s="2119"/>
      <c r="K18" s="637"/>
      <c r="L18" s="637" t="s">
        <v>862</v>
      </c>
      <c r="M18" s="2119"/>
      <c r="N18" s="2119"/>
    </row>
  </sheetData>
  <mergeCells count="18">
    <mergeCell ref="M18:N18"/>
    <mergeCell ref="C15:D15"/>
    <mergeCell ref="C14:D14"/>
    <mergeCell ref="C16:D16"/>
    <mergeCell ref="C17:D17"/>
    <mergeCell ref="C18:D18"/>
    <mergeCell ref="K16:L16"/>
    <mergeCell ref="M16:N16"/>
    <mergeCell ref="M17:N17"/>
    <mergeCell ref="N3:O3"/>
    <mergeCell ref="N1:O2"/>
    <mergeCell ref="M1:M2"/>
    <mergeCell ref="A10:G10"/>
    <mergeCell ref="C4:C5"/>
    <mergeCell ref="G4:G5"/>
    <mergeCell ref="E4:E5"/>
    <mergeCell ref="F4:F5"/>
    <mergeCell ref="A1:L3"/>
  </mergeCells>
  <phoneticPr fontId="125" type="noConversion"/>
  <pageMargins left="0.11811023622047245" right="0.11811023622047245" top="0.74803149606299213" bottom="0.74803149606299213" header="0.31496062992125984" footer="0.31496062992125984"/>
  <pageSetup paperSize="9" scale="9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97"/>
  <sheetViews>
    <sheetView zoomScaleNormal="100" workbookViewId="0">
      <selection activeCell="J77" sqref="J77"/>
    </sheetView>
  </sheetViews>
  <sheetFormatPr defaultRowHeight="13.2"/>
  <cols>
    <col min="1" max="1" width="20.88671875" style="181" customWidth="1"/>
    <col min="2" max="2" width="6.5546875" style="181" customWidth="1"/>
    <col min="3" max="3" width="7.5546875" style="241" customWidth="1"/>
    <col min="4" max="4" width="10.6640625" style="181" customWidth="1"/>
    <col min="5" max="5" width="9.33203125" style="182" customWidth="1"/>
    <col min="6" max="8" width="9.33203125" style="181" customWidth="1"/>
    <col min="9" max="9" width="8.44140625" style="242" customWidth="1"/>
    <col min="10" max="13" width="9.109375" style="181"/>
    <col min="14" max="14" width="36.88671875" style="181" customWidth="1"/>
    <col min="15" max="256" width="9.109375" style="181"/>
    <col min="257" max="257" width="20.88671875" style="181" customWidth="1"/>
    <col min="258" max="258" width="6.5546875" style="181" customWidth="1"/>
    <col min="259" max="259" width="7.5546875" style="181" customWidth="1"/>
    <col min="260" max="260" width="10.6640625" style="181" customWidth="1"/>
    <col min="261" max="264" width="9.33203125" style="181" customWidth="1"/>
    <col min="265" max="265" width="8.44140625" style="181" customWidth="1"/>
    <col min="266" max="269" width="9.109375" style="181"/>
    <col min="270" max="270" width="36.88671875" style="181" customWidth="1"/>
    <col min="271" max="512" width="9.109375" style="181"/>
    <col min="513" max="513" width="20.88671875" style="181" customWidth="1"/>
    <col min="514" max="514" width="6.5546875" style="181" customWidth="1"/>
    <col min="515" max="515" width="7.5546875" style="181" customWidth="1"/>
    <col min="516" max="516" width="10.6640625" style="181" customWidth="1"/>
    <col min="517" max="520" width="9.33203125" style="181" customWidth="1"/>
    <col min="521" max="521" width="8.44140625" style="181" customWidth="1"/>
    <col min="522" max="525" width="9.109375" style="181"/>
    <col min="526" max="526" width="36.88671875" style="181" customWidth="1"/>
    <col min="527" max="768" width="9.109375" style="181"/>
    <col min="769" max="769" width="20.88671875" style="181" customWidth="1"/>
    <col min="770" max="770" width="6.5546875" style="181" customWidth="1"/>
    <col min="771" max="771" width="7.5546875" style="181" customWidth="1"/>
    <col min="772" max="772" width="10.6640625" style="181" customWidth="1"/>
    <col min="773" max="776" width="9.33203125" style="181" customWidth="1"/>
    <col min="777" max="777" width="8.44140625" style="181" customWidth="1"/>
    <col min="778" max="781" width="9.109375" style="181"/>
    <col min="782" max="782" width="36.88671875" style="181" customWidth="1"/>
    <col min="783" max="1024" width="9.109375" style="181"/>
    <col min="1025" max="1025" width="20.88671875" style="181" customWidth="1"/>
    <col min="1026" max="1026" width="6.5546875" style="181" customWidth="1"/>
    <col min="1027" max="1027" width="7.5546875" style="181" customWidth="1"/>
    <col min="1028" max="1028" width="10.6640625" style="181" customWidth="1"/>
    <col min="1029" max="1032" width="9.33203125" style="181" customWidth="1"/>
    <col min="1033" max="1033" width="8.44140625" style="181" customWidth="1"/>
    <col min="1034" max="1037" width="9.109375" style="181"/>
    <col min="1038" max="1038" width="36.88671875" style="181" customWidth="1"/>
    <col min="1039" max="1280" width="9.109375" style="181"/>
    <col min="1281" max="1281" width="20.88671875" style="181" customWidth="1"/>
    <col min="1282" max="1282" width="6.5546875" style="181" customWidth="1"/>
    <col min="1283" max="1283" width="7.5546875" style="181" customWidth="1"/>
    <col min="1284" max="1284" width="10.6640625" style="181" customWidth="1"/>
    <col min="1285" max="1288" width="9.33203125" style="181" customWidth="1"/>
    <col min="1289" max="1289" width="8.44140625" style="181" customWidth="1"/>
    <col min="1290" max="1293" width="9.109375" style="181"/>
    <col min="1294" max="1294" width="36.88671875" style="181" customWidth="1"/>
    <col min="1295" max="1536" width="9.109375" style="181"/>
    <col min="1537" max="1537" width="20.88671875" style="181" customWidth="1"/>
    <col min="1538" max="1538" width="6.5546875" style="181" customWidth="1"/>
    <col min="1539" max="1539" width="7.5546875" style="181" customWidth="1"/>
    <col min="1540" max="1540" width="10.6640625" style="181" customWidth="1"/>
    <col min="1541" max="1544" width="9.33203125" style="181" customWidth="1"/>
    <col min="1545" max="1545" width="8.44140625" style="181" customWidth="1"/>
    <col min="1546" max="1549" width="9.109375" style="181"/>
    <col min="1550" max="1550" width="36.88671875" style="181" customWidth="1"/>
    <col min="1551" max="1792" width="9.109375" style="181"/>
    <col min="1793" max="1793" width="20.88671875" style="181" customWidth="1"/>
    <col min="1794" max="1794" width="6.5546875" style="181" customWidth="1"/>
    <col min="1795" max="1795" width="7.5546875" style="181" customWidth="1"/>
    <col min="1796" max="1796" width="10.6640625" style="181" customWidth="1"/>
    <col min="1797" max="1800" width="9.33203125" style="181" customWidth="1"/>
    <col min="1801" max="1801" width="8.44140625" style="181" customWidth="1"/>
    <col min="1802" max="1805" width="9.109375" style="181"/>
    <col min="1806" max="1806" width="36.88671875" style="181" customWidth="1"/>
    <col min="1807" max="2048" width="9.109375" style="181"/>
    <col min="2049" max="2049" width="20.88671875" style="181" customWidth="1"/>
    <col min="2050" max="2050" width="6.5546875" style="181" customWidth="1"/>
    <col min="2051" max="2051" width="7.5546875" style="181" customWidth="1"/>
    <col min="2052" max="2052" width="10.6640625" style="181" customWidth="1"/>
    <col min="2053" max="2056" width="9.33203125" style="181" customWidth="1"/>
    <col min="2057" max="2057" width="8.44140625" style="181" customWidth="1"/>
    <col min="2058" max="2061" width="9.109375" style="181"/>
    <col min="2062" max="2062" width="36.88671875" style="181" customWidth="1"/>
    <col min="2063" max="2304" width="9.109375" style="181"/>
    <col min="2305" max="2305" width="20.88671875" style="181" customWidth="1"/>
    <col min="2306" max="2306" width="6.5546875" style="181" customWidth="1"/>
    <col min="2307" max="2307" width="7.5546875" style="181" customWidth="1"/>
    <col min="2308" max="2308" width="10.6640625" style="181" customWidth="1"/>
    <col min="2309" max="2312" width="9.33203125" style="181" customWidth="1"/>
    <col min="2313" max="2313" width="8.44140625" style="181" customWidth="1"/>
    <col min="2314" max="2317" width="9.109375" style="181"/>
    <col min="2318" max="2318" width="36.88671875" style="181" customWidth="1"/>
    <col min="2319" max="2560" width="9.109375" style="181"/>
    <col min="2561" max="2561" width="20.88671875" style="181" customWidth="1"/>
    <col min="2562" max="2562" width="6.5546875" style="181" customWidth="1"/>
    <col min="2563" max="2563" width="7.5546875" style="181" customWidth="1"/>
    <col min="2564" max="2564" width="10.6640625" style="181" customWidth="1"/>
    <col min="2565" max="2568" width="9.33203125" style="181" customWidth="1"/>
    <col min="2569" max="2569" width="8.44140625" style="181" customWidth="1"/>
    <col min="2570" max="2573" width="9.109375" style="181"/>
    <col min="2574" max="2574" width="36.88671875" style="181" customWidth="1"/>
    <col min="2575" max="2816" width="9.109375" style="181"/>
    <col min="2817" max="2817" width="20.88671875" style="181" customWidth="1"/>
    <col min="2818" max="2818" width="6.5546875" style="181" customWidth="1"/>
    <col min="2819" max="2819" width="7.5546875" style="181" customWidth="1"/>
    <col min="2820" max="2820" width="10.6640625" style="181" customWidth="1"/>
    <col min="2821" max="2824" width="9.33203125" style="181" customWidth="1"/>
    <col min="2825" max="2825" width="8.44140625" style="181" customWidth="1"/>
    <col min="2826" max="2829" width="9.109375" style="181"/>
    <col min="2830" max="2830" width="36.88671875" style="181" customWidth="1"/>
    <col min="2831" max="3072" width="9.109375" style="181"/>
    <col min="3073" max="3073" width="20.88671875" style="181" customWidth="1"/>
    <col min="3074" max="3074" width="6.5546875" style="181" customWidth="1"/>
    <col min="3075" max="3075" width="7.5546875" style="181" customWidth="1"/>
    <col min="3076" max="3076" width="10.6640625" style="181" customWidth="1"/>
    <col min="3077" max="3080" width="9.33203125" style="181" customWidth="1"/>
    <col min="3081" max="3081" width="8.44140625" style="181" customWidth="1"/>
    <col min="3082" max="3085" width="9.109375" style="181"/>
    <col min="3086" max="3086" width="36.88671875" style="181" customWidth="1"/>
    <col min="3087" max="3328" width="9.109375" style="181"/>
    <col min="3329" max="3329" width="20.88671875" style="181" customWidth="1"/>
    <col min="3330" max="3330" width="6.5546875" style="181" customWidth="1"/>
    <col min="3331" max="3331" width="7.5546875" style="181" customWidth="1"/>
    <col min="3332" max="3332" width="10.6640625" style="181" customWidth="1"/>
    <col min="3333" max="3336" width="9.33203125" style="181" customWidth="1"/>
    <col min="3337" max="3337" width="8.44140625" style="181" customWidth="1"/>
    <col min="3338" max="3341" width="9.109375" style="181"/>
    <col min="3342" max="3342" width="36.88671875" style="181" customWidth="1"/>
    <col min="3343" max="3584" width="9.109375" style="181"/>
    <col min="3585" max="3585" width="20.88671875" style="181" customWidth="1"/>
    <col min="3586" max="3586" width="6.5546875" style="181" customWidth="1"/>
    <col min="3587" max="3587" width="7.5546875" style="181" customWidth="1"/>
    <col min="3588" max="3588" width="10.6640625" style="181" customWidth="1"/>
    <col min="3589" max="3592" width="9.33203125" style="181" customWidth="1"/>
    <col min="3593" max="3593" width="8.44140625" style="181" customWidth="1"/>
    <col min="3594" max="3597" width="9.109375" style="181"/>
    <col min="3598" max="3598" width="36.88671875" style="181" customWidth="1"/>
    <col min="3599" max="3840" width="9.109375" style="181"/>
    <col min="3841" max="3841" width="20.88671875" style="181" customWidth="1"/>
    <col min="3842" max="3842" width="6.5546875" style="181" customWidth="1"/>
    <col min="3843" max="3843" width="7.5546875" style="181" customWidth="1"/>
    <col min="3844" max="3844" width="10.6640625" style="181" customWidth="1"/>
    <col min="3845" max="3848" width="9.33203125" style="181" customWidth="1"/>
    <col min="3849" max="3849" width="8.44140625" style="181" customWidth="1"/>
    <col min="3850" max="3853" width="9.109375" style="181"/>
    <col min="3854" max="3854" width="36.88671875" style="181" customWidth="1"/>
    <col min="3855" max="4096" width="9.109375" style="181"/>
    <col min="4097" max="4097" width="20.88671875" style="181" customWidth="1"/>
    <col min="4098" max="4098" width="6.5546875" style="181" customWidth="1"/>
    <col min="4099" max="4099" width="7.5546875" style="181" customWidth="1"/>
    <col min="4100" max="4100" width="10.6640625" style="181" customWidth="1"/>
    <col min="4101" max="4104" width="9.33203125" style="181" customWidth="1"/>
    <col min="4105" max="4105" width="8.44140625" style="181" customWidth="1"/>
    <col min="4106" max="4109" width="9.109375" style="181"/>
    <col min="4110" max="4110" width="36.88671875" style="181" customWidth="1"/>
    <col min="4111" max="4352" width="9.109375" style="181"/>
    <col min="4353" max="4353" width="20.88671875" style="181" customWidth="1"/>
    <col min="4354" max="4354" width="6.5546875" style="181" customWidth="1"/>
    <col min="4355" max="4355" width="7.5546875" style="181" customWidth="1"/>
    <col min="4356" max="4356" width="10.6640625" style="181" customWidth="1"/>
    <col min="4357" max="4360" width="9.33203125" style="181" customWidth="1"/>
    <col min="4361" max="4361" width="8.44140625" style="181" customWidth="1"/>
    <col min="4362" max="4365" width="9.109375" style="181"/>
    <col min="4366" max="4366" width="36.88671875" style="181" customWidth="1"/>
    <col min="4367" max="4608" width="9.109375" style="181"/>
    <col min="4609" max="4609" width="20.88671875" style="181" customWidth="1"/>
    <col min="4610" max="4610" width="6.5546875" style="181" customWidth="1"/>
    <col min="4611" max="4611" width="7.5546875" style="181" customWidth="1"/>
    <col min="4612" max="4612" width="10.6640625" style="181" customWidth="1"/>
    <col min="4613" max="4616" width="9.33203125" style="181" customWidth="1"/>
    <col min="4617" max="4617" width="8.44140625" style="181" customWidth="1"/>
    <col min="4618" max="4621" width="9.109375" style="181"/>
    <col min="4622" max="4622" width="36.88671875" style="181" customWidth="1"/>
    <col min="4623" max="4864" width="9.109375" style="181"/>
    <col min="4865" max="4865" width="20.88671875" style="181" customWidth="1"/>
    <col min="4866" max="4866" width="6.5546875" style="181" customWidth="1"/>
    <col min="4867" max="4867" width="7.5546875" style="181" customWidth="1"/>
    <col min="4868" max="4868" width="10.6640625" style="181" customWidth="1"/>
    <col min="4869" max="4872" width="9.33203125" style="181" customWidth="1"/>
    <col min="4873" max="4873" width="8.44140625" style="181" customWidth="1"/>
    <col min="4874" max="4877" width="9.109375" style="181"/>
    <col min="4878" max="4878" width="36.88671875" style="181" customWidth="1"/>
    <col min="4879" max="5120" width="9.109375" style="181"/>
    <col min="5121" max="5121" width="20.88671875" style="181" customWidth="1"/>
    <col min="5122" max="5122" width="6.5546875" style="181" customWidth="1"/>
    <col min="5123" max="5123" width="7.5546875" style="181" customWidth="1"/>
    <col min="5124" max="5124" width="10.6640625" style="181" customWidth="1"/>
    <col min="5125" max="5128" width="9.33203125" style="181" customWidth="1"/>
    <col min="5129" max="5129" width="8.44140625" style="181" customWidth="1"/>
    <col min="5130" max="5133" width="9.109375" style="181"/>
    <col min="5134" max="5134" width="36.88671875" style="181" customWidth="1"/>
    <col min="5135" max="5376" width="9.109375" style="181"/>
    <col min="5377" max="5377" width="20.88671875" style="181" customWidth="1"/>
    <col min="5378" max="5378" width="6.5546875" style="181" customWidth="1"/>
    <col min="5379" max="5379" width="7.5546875" style="181" customWidth="1"/>
    <col min="5380" max="5380" width="10.6640625" style="181" customWidth="1"/>
    <col min="5381" max="5384" width="9.33203125" style="181" customWidth="1"/>
    <col min="5385" max="5385" width="8.44140625" style="181" customWidth="1"/>
    <col min="5386" max="5389" width="9.109375" style="181"/>
    <col min="5390" max="5390" width="36.88671875" style="181" customWidth="1"/>
    <col min="5391" max="5632" width="9.109375" style="181"/>
    <col min="5633" max="5633" width="20.88671875" style="181" customWidth="1"/>
    <col min="5634" max="5634" width="6.5546875" style="181" customWidth="1"/>
    <col min="5635" max="5635" width="7.5546875" style="181" customWidth="1"/>
    <col min="5636" max="5636" width="10.6640625" style="181" customWidth="1"/>
    <col min="5637" max="5640" width="9.33203125" style="181" customWidth="1"/>
    <col min="5641" max="5641" width="8.44140625" style="181" customWidth="1"/>
    <col min="5642" max="5645" width="9.109375" style="181"/>
    <col min="5646" max="5646" width="36.88671875" style="181" customWidth="1"/>
    <col min="5647" max="5888" width="9.109375" style="181"/>
    <col min="5889" max="5889" width="20.88671875" style="181" customWidth="1"/>
    <col min="5890" max="5890" width="6.5546875" style="181" customWidth="1"/>
    <col min="5891" max="5891" width="7.5546875" style="181" customWidth="1"/>
    <col min="5892" max="5892" width="10.6640625" style="181" customWidth="1"/>
    <col min="5893" max="5896" width="9.33203125" style="181" customWidth="1"/>
    <col min="5897" max="5897" width="8.44140625" style="181" customWidth="1"/>
    <col min="5898" max="5901" width="9.109375" style="181"/>
    <col min="5902" max="5902" width="36.88671875" style="181" customWidth="1"/>
    <col min="5903" max="6144" width="9.109375" style="181"/>
    <col min="6145" max="6145" width="20.88671875" style="181" customWidth="1"/>
    <col min="6146" max="6146" width="6.5546875" style="181" customWidth="1"/>
    <col min="6147" max="6147" width="7.5546875" style="181" customWidth="1"/>
    <col min="6148" max="6148" width="10.6640625" style="181" customWidth="1"/>
    <col min="6149" max="6152" width="9.33203125" style="181" customWidth="1"/>
    <col min="6153" max="6153" width="8.44140625" style="181" customWidth="1"/>
    <col min="6154" max="6157" width="9.109375" style="181"/>
    <col min="6158" max="6158" width="36.88671875" style="181" customWidth="1"/>
    <col min="6159" max="6400" width="9.109375" style="181"/>
    <col min="6401" max="6401" width="20.88671875" style="181" customWidth="1"/>
    <col min="6402" max="6402" width="6.5546875" style="181" customWidth="1"/>
    <col min="6403" max="6403" width="7.5546875" style="181" customWidth="1"/>
    <col min="6404" max="6404" width="10.6640625" style="181" customWidth="1"/>
    <col min="6405" max="6408" width="9.33203125" style="181" customWidth="1"/>
    <col min="6409" max="6409" width="8.44140625" style="181" customWidth="1"/>
    <col min="6410" max="6413" width="9.109375" style="181"/>
    <col min="6414" max="6414" width="36.88671875" style="181" customWidth="1"/>
    <col min="6415" max="6656" width="9.109375" style="181"/>
    <col min="6657" max="6657" width="20.88671875" style="181" customWidth="1"/>
    <col min="6658" max="6658" width="6.5546875" style="181" customWidth="1"/>
    <col min="6659" max="6659" width="7.5546875" style="181" customWidth="1"/>
    <col min="6660" max="6660" width="10.6640625" style="181" customWidth="1"/>
    <col min="6661" max="6664" width="9.33203125" style="181" customWidth="1"/>
    <col min="6665" max="6665" width="8.44140625" style="181" customWidth="1"/>
    <col min="6666" max="6669" width="9.109375" style="181"/>
    <col min="6670" max="6670" width="36.88671875" style="181" customWidth="1"/>
    <col min="6671" max="6912" width="9.109375" style="181"/>
    <col min="6913" max="6913" width="20.88671875" style="181" customWidth="1"/>
    <col min="6914" max="6914" width="6.5546875" style="181" customWidth="1"/>
    <col min="6915" max="6915" width="7.5546875" style="181" customWidth="1"/>
    <col min="6916" max="6916" width="10.6640625" style="181" customWidth="1"/>
    <col min="6917" max="6920" width="9.33203125" style="181" customWidth="1"/>
    <col min="6921" max="6921" width="8.44140625" style="181" customWidth="1"/>
    <col min="6922" max="6925" width="9.109375" style="181"/>
    <col min="6926" max="6926" width="36.88671875" style="181" customWidth="1"/>
    <col min="6927" max="7168" width="9.109375" style="181"/>
    <col min="7169" max="7169" width="20.88671875" style="181" customWidth="1"/>
    <col min="7170" max="7170" width="6.5546875" style="181" customWidth="1"/>
    <col min="7171" max="7171" width="7.5546875" style="181" customWidth="1"/>
    <col min="7172" max="7172" width="10.6640625" style="181" customWidth="1"/>
    <col min="7173" max="7176" width="9.33203125" style="181" customWidth="1"/>
    <col min="7177" max="7177" width="8.44140625" style="181" customWidth="1"/>
    <col min="7178" max="7181" width="9.109375" style="181"/>
    <col min="7182" max="7182" width="36.88671875" style="181" customWidth="1"/>
    <col min="7183" max="7424" width="9.109375" style="181"/>
    <col min="7425" max="7425" width="20.88671875" style="181" customWidth="1"/>
    <col min="7426" max="7426" width="6.5546875" style="181" customWidth="1"/>
    <col min="7427" max="7427" width="7.5546875" style="181" customWidth="1"/>
    <col min="7428" max="7428" width="10.6640625" style="181" customWidth="1"/>
    <col min="7429" max="7432" width="9.33203125" style="181" customWidth="1"/>
    <col min="7433" max="7433" width="8.44140625" style="181" customWidth="1"/>
    <col min="7434" max="7437" width="9.109375" style="181"/>
    <col min="7438" max="7438" width="36.88671875" style="181" customWidth="1"/>
    <col min="7439" max="7680" width="9.109375" style="181"/>
    <col min="7681" max="7681" width="20.88671875" style="181" customWidth="1"/>
    <col min="7682" max="7682" width="6.5546875" style="181" customWidth="1"/>
    <col min="7683" max="7683" width="7.5546875" style="181" customWidth="1"/>
    <col min="7684" max="7684" width="10.6640625" style="181" customWidth="1"/>
    <col min="7685" max="7688" width="9.33203125" style="181" customWidth="1"/>
    <col min="7689" max="7689" width="8.44140625" style="181" customWidth="1"/>
    <col min="7690" max="7693" width="9.109375" style="181"/>
    <col min="7694" max="7694" width="36.88671875" style="181" customWidth="1"/>
    <col min="7695" max="7936" width="9.109375" style="181"/>
    <col min="7937" max="7937" width="20.88671875" style="181" customWidth="1"/>
    <col min="7938" max="7938" width="6.5546875" style="181" customWidth="1"/>
    <col min="7939" max="7939" width="7.5546875" style="181" customWidth="1"/>
    <col min="7940" max="7940" width="10.6640625" style="181" customWidth="1"/>
    <col min="7941" max="7944" width="9.33203125" style="181" customWidth="1"/>
    <col min="7945" max="7945" width="8.44140625" style="181" customWidth="1"/>
    <col min="7946" max="7949" width="9.109375" style="181"/>
    <col min="7950" max="7950" width="36.88671875" style="181" customWidth="1"/>
    <col min="7951" max="8192" width="9.109375" style="181"/>
    <col min="8193" max="8193" width="20.88671875" style="181" customWidth="1"/>
    <col min="8194" max="8194" width="6.5546875" style="181" customWidth="1"/>
    <col min="8195" max="8195" width="7.5546875" style="181" customWidth="1"/>
    <col min="8196" max="8196" width="10.6640625" style="181" customWidth="1"/>
    <col min="8197" max="8200" width="9.33203125" style="181" customWidth="1"/>
    <col min="8201" max="8201" width="8.44140625" style="181" customWidth="1"/>
    <col min="8202" max="8205" width="9.109375" style="181"/>
    <col min="8206" max="8206" width="36.88671875" style="181" customWidth="1"/>
    <col min="8207" max="8448" width="9.109375" style="181"/>
    <col min="8449" max="8449" width="20.88671875" style="181" customWidth="1"/>
    <col min="8450" max="8450" width="6.5546875" style="181" customWidth="1"/>
    <col min="8451" max="8451" width="7.5546875" style="181" customWidth="1"/>
    <col min="8452" max="8452" width="10.6640625" style="181" customWidth="1"/>
    <col min="8453" max="8456" width="9.33203125" style="181" customWidth="1"/>
    <col min="8457" max="8457" width="8.44140625" style="181" customWidth="1"/>
    <col min="8458" max="8461" width="9.109375" style="181"/>
    <col min="8462" max="8462" width="36.88671875" style="181" customWidth="1"/>
    <col min="8463" max="8704" width="9.109375" style="181"/>
    <col min="8705" max="8705" width="20.88671875" style="181" customWidth="1"/>
    <col min="8706" max="8706" width="6.5546875" style="181" customWidth="1"/>
    <col min="8707" max="8707" width="7.5546875" style="181" customWidth="1"/>
    <col min="8708" max="8708" width="10.6640625" style="181" customWidth="1"/>
    <col min="8709" max="8712" width="9.33203125" style="181" customWidth="1"/>
    <col min="8713" max="8713" width="8.44140625" style="181" customWidth="1"/>
    <col min="8714" max="8717" width="9.109375" style="181"/>
    <col min="8718" max="8718" width="36.88671875" style="181" customWidth="1"/>
    <col min="8719" max="8960" width="9.109375" style="181"/>
    <col min="8961" max="8961" width="20.88671875" style="181" customWidth="1"/>
    <col min="8962" max="8962" width="6.5546875" style="181" customWidth="1"/>
    <col min="8963" max="8963" width="7.5546875" style="181" customWidth="1"/>
    <col min="8964" max="8964" width="10.6640625" style="181" customWidth="1"/>
    <col min="8965" max="8968" width="9.33203125" style="181" customWidth="1"/>
    <col min="8969" max="8969" width="8.44140625" style="181" customWidth="1"/>
    <col min="8970" max="8973" width="9.109375" style="181"/>
    <col min="8974" max="8974" width="36.88671875" style="181" customWidth="1"/>
    <col min="8975" max="9216" width="9.109375" style="181"/>
    <col min="9217" max="9217" width="20.88671875" style="181" customWidth="1"/>
    <col min="9218" max="9218" width="6.5546875" style="181" customWidth="1"/>
    <col min="9219" max="9219" width="7.5546875" style="181" customWidth="1"/>
    <col min="9220" max="9220" width="10.6640625" style="181" customWidth="1"/>
    <col min="9221" max="9224" width="9.33203125" style="181" customWidth="1"/>
    <col min="9225" max="9225" width="8.44140625" style="181" customWidth="1"/>
    <col min="9226" max="9229" width="9.109375" style="181"/>
    <col min="9230" max="9230" width="36.88671875" style="181" customWidth="1"/>
    <col min="9231" max="9472" width="9.109375" style="181"/>
    <col min="9473" max="9473" width="20.88671875" style="181" customWidth="1"/>
    <col min="9474" max="9474" width="6.5546875" style="181" customWidth="1"/>
    <col min="9475" max="9475" width="7.5546875" style="181" customWidth="1"/>
    <col min="9476" max="9476" width="10.6640625" style="181" customWidth="1"/>
    <col min="9477" max="9480" width="9.33203125" style="181" customWidth="1"/>
    <col min="9481" max="9481" width="8.44140625" style="181" customWidth="1"/>
    <col min="9482" max="9485" width="9.109375" style="181"/>
    <col min="9486" max="9486" width="36.88671875" style="181" customWidth="1"/>
    <col min="9487" max="9728" width="9.109375" style="181"/>
    <col min="9729" max="9729" width="20.88671875" style="181" customWidth="1"/>
    <col min="9730" max="9730" width="6.5546875" style="181" customWidth="1"/>
    <col min="9731" max="9731" width="7.5546875" style="181" customWidth="1"/>
    <col min="9732" max="9732" width="10.6640625" style="181" customWidth="1"/>
    <col min="9733" max="9736" width="9.33203125" style="181" customWidth="1"/>
    <col min="9737" max="9737" width="8.44140625" style="181" customWidth="1"/>
    <col min="9738" max="9741" width="9.109375" style="181"/>
    <col min="9742" max="9742" width="36.88671875" style="181" customWidth="1"/>
    <col min="9743" max="9984" width="9.109375" style="181"/>
    <col min="9985" max="9985" width="20.88671875" style="181" customWidth="1"/>
    <col min="9986" max="9986" width="6.5546875" style="181" customWidth="1"/>
    <col min="9987" max="9987" width="7.5546875" style="181" customWidth="1"/>
    <col min="9988" max="9988" width="10.6640625" style="181" customWidth="1"/>
    <col min="9989" max="9992" width="9.33203125" style="181" customWidth="1"/>
    <col min="9993" max="9993" width="8.44140625" style="181" customWidth="1"/>
    <col min="9994" max="9997" width="9.109375" style="181"/>
    <col min="9998" max="9998" width="36.88671875" style="181" customWidth="1"/>
    <col min="9999" max="10240" width="9.109375" style="181"/>
    <col min="10241" max="10241" width="20.88671875" style="181" customWidth="1"/>
    <col min="10242" max="10242" width="6.5546875" style="181" customWidth="1"/>
    <col min="10243" max="10243" width="7.5546875" style="181" customWidth="1"/>
    <col min="10244" max="10244" width="10.6640625" style="181" customWidth="1"/>
    <col min="10245" max="10248" width="9.33203125" style="181" customWidth="1"/>
    <col min="10249" max="10249" width="8.44140625" style="181" customWidth="1"/>
    <col min="10250" max="10253" width="9.109375" style="181"/>
    <col min="10254" max="10254" width="36.88671875" style="181" customWidth="1"/>
    <col min="10255" max="10496" width="9.109375" style="181"/>
    <col min="10497" max="10497" width="20.88671875" style="181" customWidth="1"/>
    <col min="10498" max="10498" width="6.5546875" style="181" customWidth="1"/>
    <col min="10499" max="10499" width="7.5546875" style="181" customWidth="1"/>
    <col min="10500" max="10500" width="10.6640625" style="181" customWidth="1"/>
    <col min="10501" max="10504" width="9.33203125" style="181" customWidth="1"/>
    <col min="10505" max="10505" width="8.44140625" style="181" customWidth="1"/>
    <col min="10506" max="10509" width="9.109375" style="181"/>
    <col min="10510" max="10510" width="36.88671875" style="181" customWidth="1"/>
    <col min="10511" max="10752" width="9.109375" style="181"/>
    <col min="10753" max="10753" width="20.88671875" style="181" customWidth="1"/>
    <col min="10754" max="10754" width="6.5546875" style="181" customWidth="1"/>
    <col min="10755" max="10755" width="7.5546875" style="181" customWidth="1"/>
    <col min="10756" max="10756" width="10.6640625" style="181" customWidth="1"/>
    <col min="10757" max="10760" width="9.33203125" style="181" customWidth="1"/>
    <col min="10761" max="10761" width="8.44140625" style="181" customWidth="1"/>
    <col min="10762" max="10765" width="9.109375" style="181"/>
    <col min="10766" max="10766" width="36.88671875" style="181" customWidth="1"/>
    <col min="10767" max="11008" width="9.109375" style="181"/>
    <col min="11009" max="11009" width="20.88671875" style="181" customWidth="1"/>
    <col min="11010" max="11010" width="6.5546875" style="181" customWidth="1"/>
    <col min="11011" max="11011" width="7.5546875" style="181" customWidth="1"/>
    <col min="11012" max="11012" width="10.6640625" style="181" customWidth="1"/>
    <col min="11013" max="11016" width="9.33203125" style="181" customWidth="1"/>
    <col min="11017" max="11017" width="8.44140625" style="181" customWidth="1"/>
    <col min="11018" max="11021" width="9.109375" style="181"/>
    <col min="11022" max="11022" width="36.88671875" style="181" customWidth="1"/>
    <col min="11023" max="11264" width="9.109375" style="181"/>
    <col min="11265" max="11265" width="20.88671875" style="181" customWidth="1"/>
    <col min="11266" max="11266" width="6.5546875" style="181" customWidth="1"/>
    <col min="11267" max="11267" width="7.5546875" style="181" customWidth="1"/>
    <col min="11268" max="11268" width="10.6640625" style="181" customWidth="1"/>
    <col min="11269" max="11272" width="9.33203125" style="181" customWidth="1"/>
    <col min="11273" max="11273" width="8.44140625" style="181" customWidth="1"/>
    <col min="11274" max="11277" width="9.109375" style="181"/>
    <col min="11278" max="11278" width="36.88671875" style="181" customWidth="1"/>
    <col min="11279" max="11520" width="9.109375" style="181"/>
    <col min="11521" max="11521" width="20.88671875" style="181" customWidth="1"/>
    <col min="11522" max="11522" width="6.5546875" style="181" customWidth="1"/>
    <col min="11523" max="11523" width="7.5546875" style="181" customWidth="1"/>
    <col min="11524" max="11524" width="10.6640625" style="181" customWidth="1"/>
    <col min="11525" max="11528" width="9.33203125" style="181" customWidth="1"/>
    <col min="11529" max="11529" width="8.44140625" style="181" customWidth="1"/>
    <col min="11530" max="11533" width="9.109375" style="181"/>
    <col min="11534" max="11534" width="36.88671875" style="181" customWidth="1"/>
    <col min="11535" max="11776" width="9.109375" style="181"/>
    <col min="11777" max="11777" width="20.88671875" style="181" customWidth="1"/>
    <col min="11778" max="11778" width="6.5546875" style="181" customWidth="1"/>
    <col min="11779" max="11779" width="7.5546875" style="181" customWidth="1"/>
    <col min="11780" max="11780" width="10.6640625" style="181" customWidth="1"/>
    <col min="11781" max="11784" width="9.33203125" style="181" customWidth="1"/>
    <col min="11785" max="11785" width="8.44140625" style="181" customWidth="1"/>
    <col min="11786" max="11789" width="9.109375" style="181"/>
    <col min="11790" max="11790" width="36.88671875" style="181" customWidth="1"/>
    <col min="11791" max="12032" width="9.109375" style="181"/>
    <col min="12033" max="12033" width="20.88671875" style="181" customWidth="1"/>
    <col min="12034" max="12034" width="6.5546875" style="181" customWidth="1"/>
    <col min="12035" max="12035" width="7.5546875" style="181" customWidth="1"/>
    <col min="12036" max="12036" width="10.6640625" style="181" customWidth="1"/>
    <col min="12037" max="12040" width="9.33203125" style="181" customWidth="1"/>
    <col min="12041" max="12041" width="8.44140625" style="181" customWidth="1"/>
    <col min="12042" max="12045" width="9.109375" style="181"/>
    <col min="12046" max="12046" width="36.88671875" style="181" customWidth="1"/>
    <col min="12047" max="12288" width="9.109375" style="181"/>
    <col min="12289" max="12289" width="20.88671875" style="181" customWidth="1"/>
    <col min="12290" max="12290" width="6.5546875" style="181" customWidth="1"/>
    <col min="12291" max="12291" width="7.5546875" style="181" customWidth="1"/>
    <col min="12292" max="12292" width="10.6640625" style="181" customWidth="1"/>
    <col min="12293" max="12296" width="9.33203125" style="181" customWidth="1"/>
    <col min="12297" max="12297" width="8.44140625" style="181" customWidth="1"/>
    <col min="12298" max="12301" width="9.109375" style="181"/>
    <col min="12302" max="12302" width="36.88671875" style="181" customWidth="1"/>
    <col min="12303" max="12544" width="9.109375" style="181"/>
    <col min="12545" max="12545" width="20.88671875" style="181" customWidth="1"/>
    <col min="12546" max="12546" width="6.5546875" style="181" customWidth="1"/>
    <col min="12547" max="12547" width="7.5546875" style="181" customWidth="1"/>
    <col min="12548" max="12548" width="10.6640625" style="181" customWidth="1"/>
    <col min="12549" max="12552" width="9.33203125" style="181" customWidth="1"/>
    <col min="12553" max="12553" width="8.44140625" style="181" customWidth="1"/>
    <col min="12554" max="12557" width="9.109375" style="181"/>
    <col min="12558" max="12558" width="36.88671875" style="181" customWidth="1"/>
    <col min="12559" max="12800" width="9.109375" style="181"/>
    <col min="12801" max="12801" width="20.88671875" style="181" customWidth="1"/>
    <col min="12802" max="12802" width="6.5546875" style="181" customWidth="1"/>
    <col min="12803" max="12803" width="7.5546875" style="181" customWidth="1"/>
    <col min="12804" max="12804" width="10.6640625" style="181" customWidth="1"/>
    <col min="12805" max="12808" width="9.33203125" style="181" customWidth="1"/>
    <col min="12809" max="12809" width="8.44140625" style="181" customWidth="1"/>
    <col min="12810" max="12813" width="9.109375" style="181"/>
    <col min="12814" max="12814" width="36.88671875" style="181" customWidth="1"/>
    <col min="12815" max="13056" width="9.109375" style="181"/>
    <col min="13057" max="13057" width="20.88671875" style="181" customWidth="1"/>
    <col min="13058" max="13058" width="6.5546875" style="181" customWidth="1"/>
    <col min="13059" max="13059" width="7.5546875" style="181" customWidth="1"/>
    <col min="13060" max="13060" width="10.6640625" style="181" customWidth="1"/>
    <col min="13061" max="13064" width="9.33203125" style="181" customWidth="1"/>
    <col min="13065" max="13065" width="8.44140625" style="181" customWidth="1"/>
    <col min="13066" max="13069" width="9.109375" style="181"/>
    <col min="13070" max="13070" width="36.88671875" style="181" customWidth="1"/>
    <col min="13071" max="13312" width="9.109375" style="181"/>
    <col min="13313" max="13313" width="20.88671875" style="181" customWidth="1"/>
    <col min="13314" max="13314" width="6.5546875" style="181" customWidth="1"/>
    <col min="13315" max="13315" width="7.5546875" style="181" customWidth="1"/>
    <col min="13316" max="13316" width="10.6640625" style="181" customWidth="1"/>
    <col min="13317" max="13320" width="9.33203125" style="181" customWidth="1"/>
    <col min="13321" max="13321" width="8.44140625" style="181" customWidth="1"/>
    <col min="13322" max="13325" width="9.109375" style="181"/>
    <col min="13326" max="13326" width="36.88671875" style="181" customWidth="1"/>
    <col min="13327" max="13568" width="9.109375" style="181"/>
    <col min="13569" max="13569" width="20.88671875" style="181" customWidth="1"/>
    <col min="13570" max="13570" width="6.5546875" style="181" customWidth="1"/>
    <col min="13571" max="13571" width="7.5546875" style="181" customWidth="1"/>
    <col min="13572" max="13572" width="10.6640625" style="181" customWidth="1"/>
    <col min="13573" max="13576" width="9.33203125" style="181" customWidth="1"/>
    <col min="13577" max="13577" width="8.44140625" style="181" customWidth="1"/>
    <col min="13578" max="13581" width="9.109375" style="181"/>
    <col min="13582" max="13582" width="36.88671875" style="181" customWidth="1"/>
    <col min="13583" max="13824" width="9.109375" style="181"/>
    <col min="13825" max="13825" width="20.88671875" style="181" customWidth="1"/>
    <col min="13826" max="13826" width="6.5546875" style="181" customWidth="1"/>
    <col min="13827" max="13827" width="7.5546875" style="181" customWidth="1"/>
    <col min="13828" max="13828" width="10.6640625" style="181" customWidth="1"/>
    <col min="13829" max="13832" width="9.33203125" style="181" customWidth="1"/>
    <col min="13833" max="13833" width="8.44140625" style="181" customWidth="1"/>
    <col min="13834" max="13837" width="9.109375" style="181"/>
    <col min="13838" max="13838" width="36.88671875" style="181" customWidth="1"/>
    <col min="13839" max="14080" width="9.109375" style="181"/>
    <col min="14081" max="14081" width="20.88671875" style="181" customWidth="1"/>
    <col min="14082" max="14082" width="6.5546875" style="181" customWidth="1"/>
    <col min="14083" max="14083" width="7.5546875" style="181" customWidth="1"/>
    <col min="14084" max="14084" width="10.6640625" style="181" customWidth="1"/>
    <col min="14085" max="14088" width="9.33203125" style="181" customWidth="1"/>
    <col min="14089" max="14089" width="8.44140625" style="181" customWidth="1"/>
    <col min="14090" max="14093" width="9.109375" style="181"/>
    <col min="14094" max="14094" width="36.88671875" style="181" customWidth="1"/>
    <col min="14095" max="14336" width="9.109375" style="181"/>
    <col min="14337" max="14337" width="20.88671875" style="181" customWidth="1"/>
    <col min="14338" max="14338" width="6.5546875" style="181" customWidth="1"/>
    <col min="14339" max="14339" width="7.5546875" style="181" customWidth="1"/>
    <col min="14340" max="14340" width="10.6640625" style="181" customWidth="1"/>
    <col min="14341" max="14344" width="9.33203125" style="181" customWidth="1"/>
    <col min="14345" max="14345" width="8.44140625" style="181" customWidth="1"/>
    <col min="14346" max="14349" width="9.109375" style="181"/>
    <col min="14350" max="14350" width="36.88671875" style="181" customWidth="1"/>
    <col min="14351" max="14592" width="9.109375" style="181"/>
    <col min="14593" max="14593" width="20.88671875" style="181" customWidth="1"/>
    <col min="14594" max="14594" width="6.5546875" style="181" customWidth="1"/>
    <col min="14595" max="14595" width="7.5546875" style="181" customWidth="1"/>
    <col min="14596" max="14596" width="10.6640625" style="181" customWidth="1"/>
    <col min="14597" max="14600" width="9.33203125" style="181" customWidth="1"/>
    <col min="14601" max="14601" width="8.44140625" style="181" customWidth="1"/>
    <col min="14602" max="14605" width="9.109375" style="181"/>
    <col min="14606" max="14606" width="36.88671875" style="181" customWidth="1"/>
    <col min="14607" max="14848" width="9.109375" style="181"/>
    <col min="14849" max="14849" width="20.88671875" style="181" customWidth="1"/>
    <col min="14850" max="14850" width="6.5546875" style="181" customWidth="1"/>
    <col min="14851" max="14851" width="7.5546875" style="181" customWidth="1"/>
    <col min="14852" max="14852" width="10.6640625" style="181" customWidth="1"/>
    <col min="14853" max="14856" width="9.33203125" style="181" customWidth="1"/>
    <col min="14857" max="14857" width="8.44140625" style="181" customWidth="1"/>
    <col min="14858" max="14861" width="9.109375" style="181"/>
    <col min="14862" max="14862" width="36.88671875" style="181" customWidth="1"/>
    <col min="14863" max="15104" width="9.109375" style="181"/>
    <col min="15105" max="15105" width="20.88671875" style="181" customWidth="1"/>
    <col min="15106" max="15106" width="6.5546875" style="181" customWidth="1"/>
    <col min="15107" max="15107" width="7.5546875" style="181" customWidth="1"/>
    <col min="15108" max="15108" width="10.6640625" style="181" customWidth="1"/>
    <col min="15109" max="15112" width="9.33203125" style="181" customWidth="1"/>
    <col min="15113" max="15113" width="8.44140625" style="181" customWidth="1"/>
    <col min="15114" max="15117" width="9.109375" style="181"/>
    <col min="15118" max="15118" width="36.88671875" style="181" customWidth="1"/>
    <col min="15119" max="15360" width="9.109375" style="181"/>
    <col min="15361" max="15361" width="20.88671875" style="181" customWidth="1"/>
    <col min="15362" max="15362" width="6.5546875" style="181" customWidth="1"/>
    <col min="15363" max="15363" width="7.5546875" style="181" customWidth="1"/>
    <col min="15364" max="15364" width="10.6640625" style="181" customWidth="1"/>
    <col min="15365" max="15368" width="9.33203125" style="181" customWidth="1"/>
    <col min="15369" max="15369" width="8.44140625" style="181" customWidth="1"/>
    <col min="15370" max="15373" width="9.109375" style="181"/>
    <col min="15374" max="15374" width="36.88671875" style="181" customWidth="1"/>
    <col min="15375" max="15616" width="9.109375" style="181"/>
    <col min="15617" max="15617" width="20.88671875" style="181" customWidth="1"/>
    <col min="15618" max="15618" width="6.5546875" style="181" customWidth="1"/>
    <col min="15619" max="15619" width="7.5546875" style="181" customWidth="1"/>
    <col min="15620" max="15620" width="10.6640625" style="181" customWidth="1"/>
    <col min="15621" max="15624" width="9.33203125" style="181" customWidth="1"/>
    <col min="15625" max="15625" width="8.44140625" style="181" customWidth="1"/>
    <col min="15626" max="15629" width="9.109375" style="181"/>
    <col min="15630" max="15630" width="36.88671875" style="181" customWidth="1"/>
    <col min="15631" max="15872" width="9.109375" style="181"/>
    <col min="15873" max="15873" width="20.88671875" style="181" customWidth="1"/>
    <col min="15874" max="15874" width="6.5546875" style="181" customWidth="1"/>
    <col min="15875" max="15875" width="7.5546875" style="181" customWidth="1"/>
    <col min="15876" max="15876" width="10.6640625" style="181" customWidth="1"/>
    <col min="15877" max="15880" width="9.33203125" style="181" customWidth="1"/>
    <col min="15881" max="15881" width="8.44140625" style="181" customWidth="1"/>
    <col min="15882" max="15885" width="9.109375" style="181"/>
    <col min="15886" max="15886" width="36.88671875" style="181" customWidth="1"/>
    <col min="15887" max="16128" width="9.109375" style="181"/>
    <col min="16129" max="16129" width="20.88671875" style="181" customWidth="1"/>
    <col min="16130" max="16130" width="6.5546875" style="181" customWidth="1"/>
    <col min="16131" max="16131" width="7.5546875" style="181" customWidth="1"/>
    <col min="16132" max="16132" width="10.6640625" style="181" customWidth="1"/>
    <col min="16133" max="16136" width="9.33203125" style="181" customWidth="1"/>
    <col min="16137" max="16137" width="8.44140625" style="181" customWidth="1"/>
    <col min="16138" max="16141" width="9.109375" style="181"/>
    <col min="16142" max="16142" width="36.88671875" style="181" customWidth="1"/>
    <col min="16143" max="16384" width="9.109375" style="181"/>
  </cols>
  <sheetData>
    <row r="1" spans="1:11" ht="20.25" customHeight="1" thickBot="1">
      <c r="A1" s="1373" t="s">
        <v>396</v>
      </c>
      <c r="B1" s="1374"/>
      <c r="C1" s="1374"/>
      <c r="D1" s="1374"/>
      <c r="E1" s="1374"/>
      <c r="F1" s="1374"/>
      <c r="G1" s="1374"/>
      <c r="H1" s="1374"/>
      <c r="I1" s="1375"/>
    </row>
    <row r="2" spans="1:11" s="226" customFormat="1" ht="33" customHeight="1" thickBot="1">
      <c r="A2" s="1072" t="s">
        <v>397</v>
      </c>
      <c r="B2" s="1376" t="s">
        <v>398</v>
      </c>
      <c r="C2" s="1376"/>
      <c r="D2" s="1073" t="s">
        <v>399</v>
      </c>
      <c r="E2" s="1073" t="s">
        <v>67</v>
      </c>
      <c r="F2" s="1073" t="s">
        <v>400</v>
      </c>
      <c r="G2" s="1073" t="s">
        <v>401</v>
      </c>
      <c r="H2" s="1073" t="s">
        <v>402</v>
      </c>
      <c r="I2" s="1074" t="s">
        <v>403</v>
      </c>
    </row>
    <row r="3" spans="1:11" s="226" customFormat="1" ht="15" customHeight="1">
      <c r="A3" s="1377" t="s">
        <v>404</v>
      </c>
      <c r="B3" s="1369" t="s">
        <v>405</v>
      </c>
      <c r="C3" s="1369"/>
      <c r="D3" s="228">
        <v>135</v>
      </c>
      <c r="E3" s="1370">
        <v>170</v>
      </c>
      <c r="F3" s="1370">
        <v>80</v>
      </c>
      <c r="G3" s="1380">
        <v>600</v>
      </c>
      <c r="H3" s="1380">
        <v>500</v>
      </c>
      <c r="I3" s="1383"/>
    </row>
    <row r="4" spans="1:11" s="226" customFormat="1" ht="15" customHeight="1">
      <c r="A4" s="1378"/>
      <c r="B4" s="1367" t="s">
        <v>406</v>
      </c>
      <c r="C4" s="1367"/>
      <c r="D4" s="229">
        <v>100</v>
      </c>
      <c r="E4" s="1371"/>
      <c r="F4" s="1371"/>
      <c r="G4" s="1381"/>
      <c r="H4" s="1381"/>
      <c r="I4" s="1384"/>
      <c r="K4" s="227"/>
    </row>
    <row r="5" spans="1:11" s="226" customFormat="1" ht="15" customHeight="1">
      <c r="A5" s="1378"/>
      <c r="B5" s="1367" t="s">
        <v>407</v>
      </c>
      <c r="C5" s="1367"/>
      <c r="D5" s="229">
        <v>80</v>
      </c>
      <c r="E5" s="1371"/>
      <c r="F5" s="1371"/>
      <c r="G5" s="1381"/>
      <c r="H5" s="1381"/>
      <c r="I5" s="1384"/>
    </row>
    <row r="6" spans="1:11" s="226" customFormat="1" ht="15" customHeight="1">
      <c r="A6" s="1378"/>
      <c r="B6" s="1367" t="s">
        <v>408</v>
      </c>
      <c r="C6" s="1367"/>
      <c r="D6" s="229">
        <v>68</v>
      </c>
      <c r="E6" s="1371"/>
      <c r="F6" s="1371"/>
      <c r="G6" s="1381"/>
      <c r="H6" s="1381"/>
      <c r="I6" s="1384"/>
    </row>
    <row r="7" spans="1:11" s="226" customFormat="1" ht="15" customHeight="1" thickBot="1">
      <c r="A7" s="1379"/>
      <c r="B7" s="1368" t="s">
        <v>409</v>
      </c>
      <c r="C7" s="1368"/>
      <c r="D7" s="230">
        <v>60</v>
      </c>
      <c r="E7" s="1372"/>
      <c r="F7" s="1372"/>
      <c r="G7" s="1382"/>
      <c r="H7" s="1382"/>
      <c r="I7" s="1385"/>
    </row>
    <row r="8" spans="1:11" s="226" customFormat="1" ht="15" customHeight="1">
      <c r="A8" s="1364" t="s">
        <v>274</v>
      </c>
      <c r="B8" s="1369" t="s">
        <v>410</v>
      </c>
      <c r="C8" s="1369"/>
      <c r="D8" s="228">
        <v>120.56</v>
      </c>
      <c r="E8" s="1370">
        <v>65</v>
      </c>
      <c r="F8" s="228">
        <v>620</v>
      </c>
      <c r="G8" s="1380">
        <v>925</v>
      </c>
      <c r="H8" s="1380"/>
      <c r="I8" s="1383">
        <v>250</v>
      </c>
    </row>
    <row r="9" spans="1:11" s="226" customFormat="1" ht="15" customHeight="1">
      <c r="A9" s="1365"/>
      <c r="B9" s="1367" t="s">
        <v>411</v>
      </c>
      <c r="C9" s="1367"/>
      <c r="D9" s="229">
        <v>115.56</v>
      </c>
      <c r="E9" s="1371"/>
      <c r="F9" s="229">
        <v>630</v>
      </c>
      <c r="G9" s="1381"/>
      <c r="H9" s="1381"/>
      <c r="I9" s="1384"/>
    </row>
    <row r="10" spans="1:11" s="226" customFormat="1" ht="15" customHeight="1" thickBot="1">
      <c r="A10" s="1366"/>
      <c r="B10" s="1368" t="s">
        <v>412</v>
      </c>
      <c r="C10" s="1368"/>
      <c r="D10" s="230">
        <v>105.56</v>
      </c>
      <c r="E10" s="1372"/>
      <c r="F10" s="230">
        <v>640</v>
      </c>
      <c r="G10" s="1382"/>
      <c r="H10" s="1382"/>
      <c r="I10" s="1385"/>
    </row>
    <row r="11" spans="1:11" s="226" customFormat="1" ht="15" customHeight="1">
      <c r="A11" s="1364" t="s">
        <v>413</v>
      </c>
      <c r="B11" s="1369" t="s">
        <v>410</v>
      </c>
      <c r="C11" s="1369"/>
      <c r="D11" s="228">
        <v>120.56</v>
      </c>
      <c r="E11" s="1370">
        <v>65</v>
      </c>
      <c r="F11" s="228">
        <v>620</v>
      </c>
      <c r="G11" s="1380">
        <v>925</v>
      </c>
      <c r="H11" s="1380">
        <v>250</v>
      </c>
      <c r="I11" s="1383">
        <v>250</v>
      </c>
    </row>
    <row r="12" spans="1:11" s="226" customFormat="1" ht="15" customHeight="1">
      <c r="A12" s="1365"/>
      <c r="B12" s="1367" t="s">
        <v>411</v>
      </c>
      <c r="C12" s="1367"/>
      <c r="D12" s="229">
        <v>115.56</v>
      </c>
      <c r="E12" s="1371"/>
      <c r="F12" s="229">
        <v>630</v>
      </c>
      <c r="G12" s="1381"/>
      <c r="H12" s="1381"/>
      <c r="I12" s="1384"/>
    </row>
    <row r="13" spans="1:11" s="226" customFormat="1" ht="15" customHeight="1" thickBot="1">
      <c r="A13" s="1366"/>
      <c r="B13" s="1368" t="s">
        <v>412</v>
      </c>
      <c r="C13" s="1368"/>
      <c r="D13" s="230">
        <v>105.56</v>
      </c>
      <c r="E13" s="1372"/>
      <c r="F13" s="230">
        <v>640</v>
      </c>
      <c r="G13" s="1382"/>
      <c r="H13" s="1382"/>
      <c r="I13" s="1385"/>
    </row>
    <row r="14" spans="1:11" s="226" customFormat="1" ht="15" customHeight="1">
      <c r="A14" s="1364" t="s">
        <v>414</v>
      </c>
      <c r="B14" s="1369" t="s">
        <v>410</v>
      </c>
      <c r="C14" s="1369"/>
      <c r="D14" s="228">
        <v>120.56</v>
      </c>
      <c r="E14" s="1370">
        <v>65</v>
      </c>
      <c r="F14" s="228">
        <v>620</v>
      </c>
      <c r="G14" s="1380">
        <v>900</v>
      </c>
      <c r="H14" s="1380"/>
      <c r="I14" s="1383">
        <v>250</v>
      </c>
    </row>
    <row r="15" spans="1:11" s="226" customFormat="1" ht="15" customHeight="1">
      <c r="A15" s="1365"/>
      <c r="B15" s="1367" t="s">
        <v>411</v>
      </c>
      <c r="C15" s="1367"/>
      <c r="D15" s="229">
        <v>115.56</v>
      </c>
      <c r="E15" s="1371"/>
      <c r="F15" s="229">
        <v>630</v>
      </c>
      <c r="G15" s="1381"/>
      <c r="H15" s="1381"/>
      <c r="I15" s="1384"/>
    </row>
    <row r="16" spans="1:11" s="226" customFormat="1" ht="15" customHeight="1" thickBot="1">
      <c r="A16" s="1366"/>
      <c r="B16" s="1368" t="s">
        <v>412</v>
      </c>
      <c r="C16" s="1368"/>
      <c r="D16" s="230">
        <v>105.56</v>
      </c>
      <c r="E16" s="1372"/>
      <c r="F16" s="230">
        <v>640</v>
      </c>
      <c r="G16" s="1382"/>
      <c r="H16" s="1382"/>
      <c r="I16" s="1385"/>
    </row>
    <row r="17" spans="1:9" s="226" customFormat="1" ht="15" customHeight="1">
      <c r="A17" s="1364" t="s">
        <v>415</v>
      </c>
      <c r="B17" s="1369" t="s">
        <v>410</v>
      </c>
      <c r="C17" s="1369"/>
      <c r="D17" s="228">
        <v>120.56</v>
      </c>
      <c r="E17" s="1370">
        <v>65</v>
      </c>
      <c r="F17" s="228">
        <v>620</v>
      </c>
      <c r="G17" s="1380">
        <v>900</v>
      </c>
      <c r="H17" s="1380">
        <v>250</v>
      </c>
      <c r="I17" s="1383">
        <v>250</v>
      </c>
    </row>
    <row r="18" spans="1:9" s="226" customFormat="1" ht="15" customHeight="1">
      <c r="A18" s="1365"/>
      <c r="B18" s="1367" t="s">
        <v>411</v>
      </c>
      <c r="C18" s="1367"/>
      <c r="D18" s="229">
        <v>115.56</v>
      </c>
      <c r="E18" s="1371"/>
      <c r="F18" s="229">
        <v>630</v>
      </c>
      <c r="G18" s="1381"/>
      <c r="H18" s="1381"/>
      <c r="I18" s="1384"/>
    </row>
    <row r="19" spans="1:9" s="226" customFormat="1" ht="15" customHeight="1" thickBot="1">
      <c r="A19" s="1366"/>
      <c r="B19" s="1368" t="s">
        <v>412</v>
      </c>
      <c r="C19" s="1368"/>
      <c r="D19" s="230">
        <v>105.56</v>
      </c>
      <c r="E19" s="1372"/>
      <c r="F19" s="230">
        <v>640</v>
      </c>
      <c r="G19" s="1382"/>
      <c r="H19" s="1382"/>
      <c r="I19" s="1385"/>
    </row>
    <row r="20" spans="1:9" s="226" customFormat="1" ht="15" customHeight="1">
      <c r="A20" s="1364" t="s">
        <v>416</v>
      </c>
      <c r="B20" s="1369" t="s">
        <v>410</v>
      </c>
      <c r="C20" s="1369"/>
      <c r="D20" s="1206" t="s">
        <v>417</v>
      </c>
      <c r="E20" s="1370">
        <v>65</v>
      </c>
      <c r="F20" s="228">
        <v>620</v>
      </c>
      <c r="G20" s="1380">
        <v>500</v>
      </c>
      <c r="H20" s="1380"/>
      <c r="I20" s="1383">
        <v>250</v>
      </c>
    </row>
    <row r="21" spans="1:9" s="226" customFormat="1" ht="15" customHeight="1">
      <c r="A21" s="1365"/>
      <c r="B21" s="1367" t="s">
        <v>411</v>
      </c>
      <c r="C21" s="1367"/>
      <c r="D21" s="1207" t="s">
        <v>418</v>
      </c>
      <c r="E21" s="1371"/>
      <c r="F21" s="229">
        <v>630</v>
      </c>
      <c r="G21" s="1381"/>
      <c r="H21" s="1381"/>
      <c r="I21" s="1384"/>
    </row>
    <row r="22" spans="1:9" s="226" customFormat="1" ht="15" customHeight="1" thickBot="1">
      <c r="A22" s="1366"/>
      <c r="B22" s="1368" t="s">
        <v>412</v>
      </c>
      <c r="C22" s="1368"/>
      <c r="D22" s="1208" t="s">
        <v>419</v>
      </c>
      <c r="E22" s="1372"/>
      <c r="F22" s="230">
        <v>640</v>
      </c>
      <c r="G22" s="1382"/>
      <c r="H22" s="1382"/>
      <c r="I22" s="1385"/>
    </row>
    <row r="23" spans="1:9" s="226" customFormat="1" ht="15" customHeight="1">
      <c r="A23" s="1364" t="s">
        <v>121</v>
      </c>
      <c r="B23" s="1369" t="s">
        <v>410</v>
      </c>
      <c r="C23" s="1369"/>
      <c r="D23" s="228">
        <v>120.56</v>
      </c>
      <c r="E23" s="1370">
        <v>65</v>
      </c>
      <c r="F23" s="228">
        <v>620</v>
      </c>
      <c r="G23" s="1380">
        <v>500</v>
      </c>
      <c r="H23" s="1380"/>
      <c r="I23" s="1383">
        <v>250</v>
      </c>
    </row>
    <row r="24" spans="1:9" s="226" customFormat="1" ht="15" customHeight="1">
      <c r="A24" s="1365"/>
      <c r="B24" s="1367" t="s">
        <v>411</v>
      </c>
      <c r="C24" s="1367"/>
      <c r="D24" s="229">
        <v>115.56</v>
      </c>
      <c r="E24" s="1371"/>
      <c r="F24" s="229">
        <v>630</v>
      </c>
      <c r="G24" s="1381"/>
      <c r="H24" s="1381"/>
      <c r="I24" s="1384"/>
    </row>
    <row r="25" spans="1:9" s="226" customFormat="1" ht="15" customHeight="1" thickBot="1">
      <c r="A25" s="1366"/>
      <c r="B25" s="1368" t="s">
        <v>412</v>
      </c>
      <c r="C25" s="1368"/>
      <c r="D25" s="230">
        <v>105.56</v>
      </c>
      <c r="E25" s="1372"/>
      <c r="F25" s="230">
        <v>640</v>
      </c>
      <c r="G25" s="1382"/>
      <c r="H25" s="1382"/>
      <c r="I25" s="1385"/>
    </row>
    <row r="26" spans="1:9" s="226" customFormat="1" ht="15" customHeight="1">
      <c r="A26" s="1364" t="s">
        <v>420</v>
      </c>
      <c r="B26" s="1369" t="s">
        <v>410</v>
      </c>
      <c r="C26" s="1369"/>
      <c r="D26" s="228">
        <v>120.56</v>
      </c>
      <c r="E26" s="1370">
        <v>65</v>
      </c>
      <c r="F26" s="228">
        <v>620</v>
      </c>
      <c r="G26" s="1386" t="s">
        <v>421</v>
      </c>
      <c r="H26" s="1380">
        <v>250</v>
      </c>
      <c r="I26" s="1383">
        <v>250</v>
      </c>
    </row>
    <row r="27" spans="1:9" s="226" customFormat="1" ht="15" customHeight="1">
      <c r="A27" s="1365"/>
      <c r="B27" s="1367" t="s">
        <v>411</v>
      </c>
      <c r="C27" s="1367"/>
      <c r="D27" s="229">
        <v>115.56</v>
      </c>
      <c r="E27" s="1371"/>
      <c r="F27" s="229">
        <v>630</v>
      </c>
      <c r="G27" s="1387"/>
      <c r="H27" s="1381"/>
      <c r="I27" s="1384"/>
    </row>
    <row r="28" spans="1:9" s="226" customFormat="1" ht="15" customHeight="1" thickBot="1">
      <c r="A28" s="1366"/>
      <c r="B28" s="1368" t="s">
        <v>412</v>
      </c>
      <c r="C28" s="1368"/>
      <c r="D28" s="230">
        <v>105.56</v>
      </c>
      <c r="E28" s="1372"/>
      <c r="F28" s="230">
        <v>640</v>
      </c>
      <c r="G28" s="1388"/>
      <c r="H28" s="1382"/>
      <c r="I28" s="1385"/>
    </row>
    <row r="29" spans="1:9" s="226" customFormat="1" ht="15" customHeight="1">
      <c r="A29" s="1364" t="s">
        <v>422</v>
      </c>
      <c r="B29" s="1369" t="s">
        <v>423</v>
      </c>
      <c r="C29" s="1369"/>
      <c r="D29" s="1205">
        <v>55</v>
      </c>
      <c r="E29" s="231">
        <v>110</v>
      </c>
      <c r="F29" s="228">
        <v>290</v>
      </c>
      <c r="G29" s="1370">
        <v>750</v>
      </c>
      <c r="H29" s="1370">
        <v>1000</v>
      </c>
      <c r="I29" s="1389">
        <v>500</v>
      </c>
    </row>
    <row r="30" spans="1:9" s="226" customFormat="1" ht="15" customHeight="1">
      <c r="A30" s="1365"/>
      <c r="B30" s="1367" t="s">
        <v>424</v>
      </c>
      <c r="C30" s="1367"/>
      <c r="D30" s="1202">
        <v>55</v>
      </c>
      <c r="E30" s="232">
        <v>100</v>
      </c>
      <c r="F30" s="229">
        <v>300</v>
      </c>
      <c r="G30" s="1371"/>
      <c r="H30" s="1371"/>
      <c r="I30" s="1390"/>
    </row>
    <row r="31" spans="1:9" s="226" customFormat="1" ht="15" customHeight="1">
      <c r="A31" s="1365"/>
      <c r="B31" s="1367" t="s">
        <v>425</v>
      </c>
      <c r="C31" s="1367"/>
      <c r="D31" s="1202">
        <v>49</v>
      </c>
      <c r="E31" s="232">
        <v>90</v>
      </c>
      <c r="F31" s="229">
        <v>310</v>
      </c>
      <c r="G31" s="1371"/>
      <c r="H31" s="1371"/>
      <c r="I31" s="1390"/>
    </row>
    <row r="32" spans="1:9" s="226" customFormat="1" ht="15" customHeight="1" thickBot="1">
      <c r="A32" s="1366"/>
      <c r="B32" s="1368" t="s">
        <v>412</v>
      </c>
      <c r="C32" s="1368"/>
      <c r="D32" s="1203">
        <v>48</v>
      </c>
      <c r="E32" s="233">
        <v>85</v>
      </c>
      <c r="F32" s="230">
        <v>320</v>
      </c>
      <c r="G32" s="1372"/>
      <c r="H32" s="1372"/>
      <c r="I32" s="1391"/>
    </row>
    <row r="33" spans="1:9" s="226" customFormat="1" ht="15" customHeight="1">
      <c r="A33" s="1392" t="s">
        <v>426</v>
      </c>
      <c r="B33" s="1369" t="s">
        <v>427</v>
      </c>
      <c r="C33" s="1369"/>
      <c r="D33" s="1205" t="s">
        <v>428</v>
      </c>
      <c r="E33" s="231">
        <v>110</v>
      </c>
      <c r="F33" s="231">
        <v>390</v>
      </c>
      <c r="G33" s="1395">
        <v>650</v>
      </c>
      <c r="H33" s="1370">
        <v>975</v>
      </c>
      <c r="I33" s="1389"/>
    </row>
    <row r="34" spans="1:9" s="226" customFormat="1" ht="15" customHeight="1">
      <c r="A34" s="1393"/>
      <c r="B34" s="1367" t="s">
        <v>429</v>
      </c>
      <c r="C34" s="1367"/>
      <c r="D34" s="1202" t="s">
        <v>428</v>
      </c>
      <c r="E34" s="232">
        <v>100</v>
      </c>
      <c r="F34" s="232">
        <v>400</v>
      </c>
      <c r="G34" s="1396"/>
      <c r="H34" s="1371"/>
      <c r="I34" s="1390"/>
    </row>
    <row r="35" spans="1:9" s="234" customFormat="1" ht="15" customHeight="1">
      <c r="A35" s="1393"/>
      <c r="B35" s="1367" t="s">
        <v>430</v>
      </c>
      <c r="C35" s="1367"/>
      <c r="D35" s="1202" t="s">
        <v>431</v>
      </c>
      <c r="E35" s="232">
        <v>90</v>
      </c>
      <c r="F35" s="232">
        <v>410</v>
      </c>
      <c r="G35" s="1396"/>
      <c r="H35" s="1371"/>
      <c r="I35" s="1390"/>
    </row>
    <row r="36" spans="1:9" s="234" customFormat="1" ht="15" customHeight="1">
      <c r="A36" s="1393"/>
      <c r="B36" s="1367" t="s">
        <v>432</v>
      </c>
      <c r="C36" s="1367"/>
      <c r="D36" s="1202" t="s">
        <v>431</v>
      </c>
      <c r="E36" s="232">
        <v>90</v>
      </c>
      <c r="F36" s="232">
        <v>410</v>
      </c>
      <c r="G36" s="1396"/>
      <c r="H36" s="1371" t="s">
        <v>433</v>
      </c>
      <c r="I36" s="1390"/>
    </row>
    <row r="37" spans="1:9" s="234" customFormat="1" ht="15" customHeight="1" thickBot="1">
      <c r="A37" s="1394"/>
      <c r="B37" s="1368" t="s">
        <v>412</v>
      </c>
      <c r="C37" s="1368"/>
      <c r="D37" s="1203" t="s">
        <v>431</v>
      </c>
      <c r="E37" s="233">
        <v>85</v>
      </c>
      <c r="F37" s="233">
        <v>420</v>
      </c>
      <c r="G37" s="1397"/>
      <c r="H37" s="1372"/>
      <c r="I37" s="1391"/>
    </row>
    <row r="38" spans="1:9" s="234" customFormat="1" ht="15" customHeight="1">
      <c r="A38" s="1364" t="s">
        <v>434</v>
      </c>
      <c r="B38" s="1369" t="s">
        <v>423</v>
      </c>
      <c r="C38" s="1369"/>
      <c r="D38" s="1205">
        <v>49</v>
      </c>
      <c r="E38" s="231">
        <v>110</v>
      </c>
      <c r="F38" s="228">
        <v>290</v>
      </c>
      <c r="G38" s="1370">
        <v>500</v>
      </c>
      <c r="H38" s="1370"/>
      <c r="I38" s="1389"/>
    </row>
    <row r="39" spans="1:9" s="234" customFormat="1" ht="15" customHeight="1">
      <c r="A39" s="1365"/>
      <c r="B39" s="1367" t="s">
        <v>424</v>
      </c>
      <c r="C39" s="1367"/>
      <c r="D39" s="1202">
        <v>49</v>
      </c>
      <c r="E39" s="232">
        <v>100</v>
      </c>
      <c r="F39" s="229">
        <v>300</v>
      </c>
      <c r="G39" s="1371"/>
      <c r="H39" s="1371"/>
      <c r="I39" s="1390"/>
    </row>
    <row r="40" spans="1:9" s="234" customFormat="1" ht="15" customHeight="1">
      <c r="A40" s="1365"/>
      <c r="B40" s="1367" t="s">
        <v>425</v>
      </c>
      <c r="C40" s="1367"/>
      <c r="D40" s="1202">
        <v>49</v>
      </c>
      <c r="E40" s="232">
        <v>90</v>
      </c>
      <c r="F40" s="229">
        <v>310</v>
      </c>
      <c r="G40" s="1371"/>
      <c r="H40" s="1371"/>
      <c r="I40" s="1390"/>
    </row>
    <row r="41" spans="1:9" ht="15" customHeight="1">
      <c r="A41" s="1400"/>
      <c r="B41" s="1403" t="s">
        <v>412</v>
      </c>
      <c r="C41" s="1403"/>
      <c r="D41" s="1204">
        <v>48</v>
      </c>
      <c r="E41" s="1059">
        <v>85</v>
      </c>
      <c r="F41" s="1060">
        <v>320</v>
      </c>
      <c r="G41" s="1401"/>
      <c r="H41" s="1401"/>
      <c r="I41" s="1402"/>
    </row>
    <row r="42" spans="1:9" ht="15" customHeight="1">
      <c r="A42" s="1365" t="s">
        <v>435</v>
      </c>
      <c r="B42" s="1398" t="s">
        <v>436</v>
      </c>
      <c r="C42" s="1398"/>
      <c r="D42" s="1202">
        <v>45</v>
      </c>
      <c r="E42" s="232">
        <v>90</v>
      </c>
      <c r="F42" s="232">
        <v>1210</v>
      </c>
      <c r="G42" s="1371">
        <v>500</v>
      </c>
      <c r="H42" s="1371"/>
      <c r="I42" s="1390"/>
    </row>
    <row r="43" spans="1:9" ht="15" customHeight="1">
      <c r="A43" s="1365"/>
      <c r="B43" s="1398" t="s">
        <v>425</v>
      </c>
      <c r="C43" s="1398"/>
      <c r="D43" s="1202">
        <v>45</v>
      </c>
      <c r="E43" s="232">
        <v>80</v>
      </c>
      <c r="F43" s="232">
        <v>1220</v>
      </c>
      <c r="G43" s="1371"/>
      <c r="H43" s="1371"/>
      <c r="I43" s="1390"/>
    </row>
    <row r="44" spans="1:9" ht="15" customHeight="1" thickBot="1">
      <c r="A44" s="1366"/>
      <c r="B44" s="1399" t="s">
        <v>412</v>
      </c>
      <c r="C44" s="1399"/>
      <c r="D44" s="1203">
        <v>44</v>
      </c>
      <c r="E44" s="233">
        <v>70</v>
      </c>
      <c r="F44" s="233">
        <v>1230</v>
      </c>
      <c r="G44" s="1372"/>
      <c r="H44" s="1372"/>
      <c r="I44" s="1391"/>
    </row>
    <row r="45" spans="1:9" ht="16.2" customHeight="1" thickBot="1">
      <c r="A45" s="1354"/>
      <c r="B45" s="1355"/>
      <c r="C45" s="1355"/>
      <c r="D45" s="1355"/>
      <c r="E45" s="1355"/>
      <c r="F45" s="1355"/>
      <c r="G45" s="1355"/>
      <c r="H45" s="1355"/>
      <c r="I45" s="1356"/>
    </row>
    <row r="46" spans="1:9" ht="15.75" customHeight="1">
      <c r="A46" s="1364" t="s">
        <v>437</v>
      </c>
      <c r="B46" s="1404" t="s">
        <v>436</v>
      </c>
      <c r="C46" s="1404"/>
      <c r="D46" s="1205">
        <v>45</v>
      </c>
      <c r="E46" s="231">
        <v>90</v>
      </c>
      <c r="F46" s="231">
        <v>1210</v>
      </c>
      <c r="G46" s="1370">
        <v>500</v>
      </c>
      <c r="H46" s="1370"/>
      <c r="I46" s="1389">
        <v>175</v>
      </c>
    </row>
    <row r="47" spans="1:9" ht="16.5" customHeight="1">
      <c r="A47" s="1365"/>
      <c r="B47" s="1398" t="s">
        <v>425</v>
      </c>
      <c r="C47" s="1398"/>
      <c r="D47" s="1202">
        <v>45</v>
      </c>
      <c r="E47" s="232">
        <v>80</v>
      </c>
      <c r="F47" s="232">
        <v>1220</v>
      </c>
      <c r="G47" s="1371"/>
      <c r="H47" s="1371"/>
      <c r="I47" s="1390"/>
    </row>
    <row r="48" spans="1:9" ht="15" customHeight="1" thickBot="1">
      <c r="A48" s="1366"/>
      <c r="B48" s="1399" t="s">
        <v>412</v>
      </c>
      <c r="C48" s="1399"/>
      <c r="D48" s="1203">
        <v>44</v>
      </c>
      <c r="E48" s="233">
        <v>70</v>
      </c>
      <c r="F48" s="233">
        <v>1230</v>
      </c>
      <c r="G48" s="1372"/>
      <c r="H48" s="1372"/>
      <c r="I48" s="1391"/>
    </row>
    <row r="49" spans="1:9" ht="15.75" customHeight="1">
      <c r="A49" s="1360" t="s">
        <v>438</v>
      </c>
      <c r="B49" s="1361"/>
      <c r="C49" s="1361"/>
      <c r="D49" s="1361"/>
      <c r="E49" s="1361"/>
      <c r="F49" s="1361"/>
      <c r="G49" s="1361"/>
      <c r="H49" s="1361"/>
      <c r="I49" s="1362"/>
    </row>
    <row r="50" spans="1:9" ht="15.75" customHeight="1">
      <c r="A50" s="1361" t="s">
        <v>439</v>
      </c>
      <c r="B50" s="1361"/>
      <c r="C50" s="1361"/>
      <c r="D50" s="1361"/>
      <c r="E50" s="1361"/>
      <c r="F50" s="1361"/>
      <c r="G50" s="1361"/>
      <c r="H50" s="1361"/>
      <c r="I50" s="1361"/>
    </row>
    <row r="51" spans="1:9" ht="15.75" customHeight="1">
      <c r="A51" s="1405"/>
      <c r="B51" s="1405"/>
      <c r="C51" s="1405"/>
      <c r="D51" s="1405"/>
      <c r="E51" s="1405"/>
      <c r="F51" s="1405"/>
      <c r="G51" s="1405"/>
      <c r="H51" s="1405"/>
      <c r="I51" s="1405"/>
    </row>
    <row r="52" spans="1:9" ht="15.75" customHeight="1">
      <c r="A52" s="1340" t="s">
        <v>989</v>
      </c>
      <c r="B52" s="1340"/>
      <c r="C52" s="1340"/>
      <c r="D52" s="1340"/>
      <c r="E52" s="1340"/>
      <c r="F52" s="1340"/>
      <c r="G52" s="1340"/>
      <c r="H52" s="1340"/>
      <c r="I52" s="1340"/>
    </row>
    <row r="53" spans="1:9" ht="15.75" customHeight="1">
      <c r="A53" s="235" t="s">
        <v>440</v>
      </c>
      <c r="B53" s="1340" t="s">
        <v>441</v>
      </c>
      <c r="C53" s="1340"/>
      <c r="D53" s="1341" t="s">
        <v>440</v>
      </c>
      <c r="E53" s="1342"/>
      <c r="F53" s="1343"/>
      <c r="G53" s="1341" t="s">
        <v>57</v>
      </c>
      <c r="H53" s="1342"/>
      <c r="I53" s="1363"/>
    </row>
    <row r="54" spans="1:9" ht="15.75" customHeight="1">
      <c r="A54" s="235" t="s">
        <v>405</v>
      </c>
      <c r="B54" s="1340">
        <v>3000</v>
      </c>
      <c r="C54" s="1340"/>
      <c r="D54" s="1341" t="s">
        <v>442</v>
      </c>
      <c r="E54" s="1342"/>
      <c r="F54" s="1343"/>
      <c r="G54" s="1341">
        <v>900</v>
      </c>
      <c r="H54" s="1342"/>
      <c r="I54" s="1363"/>
    </row>
    <row r="55" spans="1:9" ht="17.399999999999999">
      <c r="A55" s="235" t="s">
        <v>406</v>
      </c>
      <c r="B55" s="1340">
        <v>2200</v>
      </c>
      <c r="C55" s="1340"/>
      <c r="D55" s="1341" t="s">
        <v>443</v>
      </c>
      <c r="E55" s="1342"/>
      <c r="F55" s="1343"/>
      <c r="G55" s="1341">
        <v>800</v>
      </c>
      <c r="H55" s="1342"/>
      <c r="I55" s="1363"/>
    </row>
    <row r="56" spans="1:9" ht="17.399999999999999">
      <c r="A56" s="235" t="s">
        <v>407</v>
      </c>
      <c r="B56" s="1340">
        <v>1600</v>
      </c>
      <c r="C56" s="1340"/>
      <c r="D56" s="1341" t="s">
        <v>444</v>
      </c>
      <c r="E56" s="1342"/>
      <c r="F56" s="1343"/>
      <c r="G56" s="1341">
        <v>500</v>
      </c>
      <c r="H56" s="1342"/>
      <c r="I56" s="1363"/>
    </row>
    <row r="57" spans="1:9" ht="17.399999999999999">
      <c r="A57" s="235" t="s">
        <v>408</v>
      </c>
      <c r="B57" s="1340">
        <v>1100</v>
      </c>
      <c r="C57" s="1340"/>
      <c r="D57" s="1406" t="s">
        <v>445</v>
      </c>
      <c r="E57" s="1406"/>
      <c r="F57" s="1406"/>
      <c r="G57" s="1406">
        <v>450</v>
      </c>
      <c r="H57" s="1406"/>
      <c r="I57" s="1407"/>
    </row>
    <row r="58" spans="1:9" ht="17.399999999999999">
      <c r="A58" s="1357" t="s">
        <v>990</v>
      </c>
      <c r="B58" s="1358"/>
      <c r="C58" s="1358"/>
      <c r="D58" s="1358"/>
      <c r="E58" s="1358"/>
      <c r="F58" s="1358"/>
      <c r="G58" s="1358"/>
      <c r="H58" s="1358"/>
      <c r="I58" s="1359"/>
    </row>
    <row r="59" spans="1:9" ht="17.399999999999999">
      <c r="A59" s="235" t="s">
        <v>440</v>
      </c>
      <c r="B59" s="1340" t="s">
        <v>441</v>
      </c>
      <c r="C59" s="1340"/>
      <c r="D59" s="1341" t="s">
        <v>440</v>
      </c>
      <c r="E59" s="1342"/>
      <c r="F59" s="1343"/>
      <c r="G59" s="1344" t="s">
        <v>57</v>
      </c>
      <c r="H59" s="1345"/>
      <c r="I59" s="1346"/>
    </row>
    <row r="60" spans="1:9" ht="17.399999999999999">
      <c r="A60" s="235" t="s">
        <v>405</v>
      </c>
      <c r="B60" s="1340">
        <v>3600</v>
      </c>
      <c r="C60" s="1340"/>
      <c r="D60" s="1341" t="s">
        <v>442</v>
      </c>
      <c r="E60" s="1342"/>
      <c r="F60" s="1343"/>
      <c r="G60" s="1344">
        <v>1800</v>
      </c>
      <c r="H60" s="1345"/>
      <c r="I60" s="1346"/>
    </row>
    <row r="61" spans="1:9" ht="17.399999999999999">
      <c r="A61" s="235" t="s">
        <v>406</v>
      </c>
      <c r="B61" s="1340">
        <v>3000</v>
      </c>
      <c r="C61" s="1340"/>
      <c r="D61" s="1341" t="s">
        <v>443</v>
      </c>
      <c r="E61" s="1342"/>
      <c r="F61" s="1343"/>
      <c r="G61" s="1344">
        <v>1700</v>
      </c>
      <c r="H61" s="1345"/>
      <c r="I61" s="1346"/>
    </row>
    <row r="62" spans="1:9" ht="17.399999999999999">
      <c r="A62" s="235" t="s">
        <v>407</v>
      </c>
      <c r="B62" s="1340">
        <v>2200</v>
      </c>
      <c r="C62" s="1340"/>
      <c r="D62" s="1341" t="s">
        <v>444</v>
      </c>
      <c r="E62" s="1342"/>
      <c r="F62" s="1343"/>
      <c r="G62" s="1344">
        <v>1500</v>
      </c>
      <c r="H62" s="1345"/>
      <c r="I62" s="1346"/>
    </row>
    <row r="63" spans="1:9" ht="17.399999999999999">
      <c r="A63" s="236" t="s">
        <v>408</v>
      </c>
      <c r="B63" s="1347">
        <v>2100</v>
      </c>
      <c r="C63" s="1347"/>
      <c r="D63" s="1348" t="s">
        <v>445</v>
      </c>
      <c r="E63" s="1349"/>
      <c r="F63" s="1350"/>
      <c r="G63" s="1351">
        <v>1400</v>
      </c>
      <c r="H63" s="1352"/>
      <c r="I63" s="1353"/>
    </row>
    <row r="64" spans="1:9" ht="17.399999999999999">
      <c r="A64" s="1412" t="s">
        <v>995</v>
      </c>
      <c r="B64" s="1413"/>
      <c r="C64" s="1413"/>
      <c r="D64" s="1413"/>
      <c r="E64" s="1413"/>
      <c r="F64" s="1413"/>
      <c r="G64" s="1413"/>
      <c r="H64" s="1413"/>
      <c r="I64" s="1414"/>
    </row>
    <row r="65" spans="1:9" ht="17.399999999999999">
      <c r="A65" s="235" t="s">
        <v>440</v>
      </c>
      <c r="B65" s="1340" t="s">
        <v>446</v>
      </c>
      <c r="C65" s="1340"/>
      <c r="D65" s="1340"/>
      <c r="E65" s="1340"/>
      <c r="F65" s="1344" t="s">
        <v>447</v>
      </c>
      <c r="G65" s="1345"/>
      <c r="H65" s="1345"/>
      <c r="I65" s="1346"/>
    </row>
    <row r="66" spans="1:9" ht="17.399999999999999">
      <c r="A66" s="235" t="s">
        <v>405</v>
      </c>
      <c r="B66" s="1340">
        <v>2200</v>
      </c>
      <c r="C66" s="1340"/>
      <c r="D66" s="1340"/>
      <c r="E66" s="1340"/>
      <c r="F66" s="1344">
        <v>1500</v>
      </c>
      <c r="G66" s="1345"/>
      <c r="H66" s="1345"/>
      <c r="I66" s="1346"/>
    </row>
    <row r="67" spans="1:9" ht="17.399999999999999">
      <c r="A67" s="235" t="s">
        <v>406</v>
      </c>
      <c r="B67" s="1340">
        <v>1600</v>
      </c>
      <c r="C67" s="1340"/>
      <c r="D67" s="1340"/>
      <c r="E67" s="1340"/>
      <c r="F67" s="1344">
        <v>1100</v>
      </c>
      <c r="G67" s="1345"/>
      <c r="H67" s="1345"/>
      <c r="I67" s="1346"/>
    </row>
    <row r="68" spans="1:9" ht="17.399999999999999">
      <c r="A68" s="1069" t="s">
        <v>407</v>
      </c>
      <c r="B68" s="1408">
        <v>1100</v>
      </c>
      <c r="C68" s="1408"/>
      <c r="D68" s="1408"/>
      <c r="E68" s="1408"/>
      <c r="F68" s="1408">
        <v>800</v>
      </c>
      <c r="G68" s="1408"/>
      <c r="H68" s="1408"/>
      <c r="I68" s="1409"/>
    </row>
    <row r="69" spans="1:9" ht="18" thickBot="1">
      <c r="A69" s="1070" t="s">
        <v>408</v>
      </c>
      <c r="B69" s="1410">
        <v>800</v>
      </c>
      <c r="C69" s="1410"/>
      <c r="D69" s="1410"/>
      <c r="E69" s="1410"/>
      <c r="F69" s="1410">
        <v>650</v>
      </c>
      <c r="G69" s="1410"/>
      <c r="H69" s="1410"/>
      <c r="I69" s="1411"/>
    </row>
    <row r="70" spans="1:9" ht="18" customHeight="1">
      <c r="A70" s="1412" t="s">
        <v>994</v>
      </c>
      <c r="B70" s="1413"/>
      <c r="C70" s="1413"/>
      <c r="D70" s="1413"/>
      <c r="E70" s="1413"/>
      <c r="F70" s="1413"/>
      <c r="G70" s="1413"/>
      <c r="H70" s="1413"/>
      <c r="I70" s="1414"/>
    </row>
    <row r="71" spans="1:9" ht="18" customHeight="1">
      <c r="A71" s="235" t="s">
        <v>440</v>
      </c>
      <c r="B71" s="1340" t="s">
        <v>446</v>
      </c>
      <c r="C71" s="1340"/>
      <c r="D71" s="1340"/>
      <c r="E71" s="1340"/>
      <c r="F71" s="1344" t="s">
        <v>447</v>
      </c>
      <c r="G71" s="1345"/>
      <c r="H71" s="1345"/>
      <c r="I71" s="1346"/>
    </row>
    <row r="72" spans="1:9" ht="18" customHeight="1">
      <c r="A72" s="235" t="s">
        <v>405</v>
      </c>
      <c r="B72" s="1340">
        <v>2800</v>
      </c>
      <c r="C72" s="1340"/>
      <c r="D72" s="1340"/>
      <c r="E72" s="1340"/>
      <c r="F72" s="1344">
        <v>2100</v>
      </c>
      <c r="G72" s="1345"/>
      <c r="H72" s="1345"/>
      <c r="I72" s="1346"/>
    </row>
    <row r="73" spans="1:9" ht="18" customHeight="1">
      <c r="A73" s="235" t="s">
        <v>406</v>
      </c>
      <c r="B73" s="1340">
        <v>2200</v>
      </c>
      <c r="C73" s="1340"/>
      <c r="D73" s="1340"/>
      <c r="E73" s="1340"/>
      <c r="F73" s="1344">
        <v>1700</v>
      </c>
      <c r="G73" s="1345"/>
      <c r="H73" s="1345"/>
      <c r="I73" s="1346"/>
    </row>
    <row r="74" spans="1:9" ht="18" customHeight="1">
      <c r="A74" s="235" t="s">
        <v>407</v>
      </c>
      <c r="B74" s="1340">
        <v>1700</v>
      </c>
      <c r="C74" s="1340"/>
      <c r="D74" s="1340"/>
      <c r="E74" s="1340"/>
      <c r="F74" s="1340">
        <v>1400</v>
      </c>
      <c r="G74" s="1340"/>
      <c r="H74" s="1340"/>
      <c r="I74" s="1418"/>
    </row>
    <row r="75" spans="1:9" ht="18" customHeight="1" thickBot="1">
      <c r="A75" s="236" t="s">
        <v>408</v>
      </c>
      <c r="B75" s="1347">
        <v>1400</v>
      </c>
      <c r="C75" s="1347"/>
      <c r="D75" s="1347"/>
      <c r="E75" s="1347"/>
      <c r="F75" s="1347">
        <v>1250</v>
      </c>
      <c r="G75" s="1347"/>
      <c r="H75" s="1347"/>
      <c r="I75" s="1419"/>
    </row>
    <row r="76" spans="1:9" ht="18" customHeight="1" thickBot="1">
      <c r="A76" s="1071"/>
      <c r="B76" s="1067"/>
      <c r="C76" s="1067"/>
      <c r="D76" s="1067"/>
      <c r="E76" s="1067"/>
      <c r="F76" s="1067"/>
      <c r="G76" s="1067"/>
      <c r="H76" s="1067"/>
      <c r="I76" s="1068"/>
    </row>
    <row r="77" spans="1:9" ht="17.399999999999999">
      <c r="A77" s="1412" t="s">
        <v>996</v>
      </c>
      <c r="B77" s="1413"/>
      <c r="C77" s="1413"/>
      <c r="D77" s="1413"/>
      <c r="E77" s="1413"/>
      <c r="F77" s="1413"/>
      <c r="G77" s="1413"/>
      <c r="H77" s="1413"/>
      <c r="I77" s="1414"/>
    </row>
    <row r="78" spans="1:9" ht="17.399999999999999">
      <c r="A78" s="235" t="s">
        <v>440</v>
      </c>
      <c r="B78" s="1340" t="s">
        <v>446</v>
      </c>
      <c r="C78" s="1340"/>
      <c r="D78" s="1340"/>
      <c r="E78" s="1340"/>
      <c r="F78" s="1344" t="s">
        <v>447</v>
      </c>
      <c r="G78" s="1345"/>
      <c r="H78" s="1345"/>
      <c r="I78" s="1346"/>
    </row>
    <row r="79" spans="1:9" ht="17.399999999999999">
      <c r="A79" s="235" t="s">
        <v>405</v>
      </c>
      <c r="B79" s="1340">
        <v>2200</v>
      </c>
      <c r="C79" s="1340"/>
      <c r="D79" s="1340"/>
      <c r="E79" s="1340"/>
      <c r="F79" s="1344">
        <v>1500</v>
      </c>
      <c r="G79" s="1345"/>
      <c r="H79" s="1345"/>
      <c r="I79" s="1346"/>
    </row>
    <row r="80" spans="1:9" ht="17.399999999999999">
      <c r="A80" s="235" t="s">
        <v>406</v>
      </c>
      <c r="B80" s="1340">
        <v>1600</v>
      </c>
      <c r="C80" s="1340"/>
      <c r="D80" s="1340"/>
      <c r="E80" s="1340"/>
      <c r="F80" s="1344">
        <v>1100</v>
      </c>
      <c r="G80" s="1345"/>
      <c r="H80" s="1345"/>
      <c r="I80" s="1346"/>
    </row>
    <row r="81" spans="1:9" ht="17.399999999999999">
      <c r="A81" s="235" t="s">
        <v>407</v>
      </c>
      <c r="B81" s="1340">
        <v>1500</v>
      </c>
      <c r="C81" s="1340"/>
      <c r="D81" s="1340"/>
      <c r="E81" s="1340"/>
      <c r="F81" s="1344">
        <v>800</v>
      </c>
      <c r="G81" s="1345"/>
      <c r="H81" s="1345"/>
      <c r="I81" s="1346"/>
    </row>
    <row r="82" spans="1:9" ht="18" thickBot="1">
      <c r="A82" s="236" t="s">
        <v>408</v>
      </c>
      <c r="B82" s="1347">
        <v>1100</v>
      </c>
      <c r="C82" s="1347"/>
      <c r="D82" s="1347"/>
      <c r="E82" s="1347"/>
      <c r="F82" s="1351">
        <v>650</v>
      </c>
      <c r="G82" s="1352"/>
      <c r="H82" s="1352"/>
      <c r="I82" s="1353"/>
    </row>
    <row r="83" spans="1:9" ht="17.399999999999999">
      <c r="A83" s="1412" t="s">
        <v>997</v>
      </c>
      <c r="B83" s="1413"/>
      <c r="C83" s="1413"/>
      <c r="D83" s="1413"/>
      <c r="E83" s="1413"/>
      <c r="F83" s="1413"/>
      <c r="G83" s="1413"/>
      <c r="H83" s="1413"/>
      <c r="I83" s="1414"/>
    </row>
    <row r="84" spans="1:9" ht="17.399999999999999">
      <c r="A84" s="235" t="s">
        <v>440</v>
      </c>
      <c r="B84" s="1340" t="s">
        <v>446</v>
      </c>
      <c r="C84" s="1340"/>
      <c r="D84" s="1340"/>
      <c r="E84" s="1340"/>
      <c r="F84" s="1344" t="s">
        <v>447</v>
      </c>
      <c r="G84" s="1345"/>
      <c r="H84" s="1345"/>
      <c r="I84" s="1346"/>
    </row>
    <row r="85" spans="1:9" ht="17.399999999999999">
      <c r="A85" s="235" t="s">
        <v>405</v>
      </c>
      <c r="B85" s="1340">
        <v>2800</v>
      </c>
      <c r="C85" s="1340"/>
      <c r="D85" s="1340"/>
      <c r="E85" s="1340"/>
      <c r="F85" s="1344">
        <v>2100</v>
      </c>
      <c r="G85" s="1345"/>
      <c r="H85" s="1345"/>
      <c r="I85" s="1346"/>
    </row>
    <row r="86" spans="1:9" ht="17.399999999999999">
      <c r="A86" s="235" t="s">
        <v>406</v>
      </c>
      <c r="B86" s="1340">
        <v>2200</v>
      </c>
      <c r="C86" s="1340"/>
      <c r="D86" s="1340"/>
      <c r="E86" s="1340"/>
      <c r="F86" s="1344">
        <v>1700</v>
      </c>
      <c r="G86" s="1345"/>
      <c r="H86" s="1345"/>
      <c r="I86" s="1346"/>
    </row>
    <row r="87" spans="1:9" ht="17.399999999999999">
      <c r="A87" s="235" t="s">
        <v>407</v>
      </c>
      <c r="B87" s="1340">
        <v>1700</v>
      </c>
      <c r="C87" s="1340"/>
      <c r="D87" s="1340"/>
      <c r="E87" s="1340"/>
      <c r="F87" s="1340">
        <v>1400</v>
      </c>
      <c r="G87" s="1340"/>
      <c r="H87" s="1340"/>
      <c r="I87" s="1418"/>
    </row>
    <row r="88" spans="1:9" ht="18" thickBot="1">
      <c r="A88" s="236" t="s">
        <v>408</v>
      </c>
      <c r="B88" s="1347">
        <v>1400</v>
      </c>
      <c r="C88" s="1347"/>
      <c r="D88" s="1347"/>
      <c r="E88" s="1347"/>
      <c r="F88" s="1347">
        <v>1250</v>
      </c>
      <c r="G88" s="1347"/>
      <c r="H88" s="1347"/>
      <c r="I88" s="1419"/>
    </row>
    <row r="89" spans="1:9" ht="17.399999999999999">
      <c r="A89" s="1357" t="s">
        <v>448</v>
      </c>
      <c r="B89" s="1358"/>
      <c r="C89" s="1358"/>
      <c r="D89" s="1358"/>
      <c r="E89" s="1358"/>
      <c r="F89" s="1358"/>
      <c r="G89" s="1358"/>
      <c r="H89" s="1358"/>
      <c r="I89" s="1359"/>
    </row>
    <row r="90" spans="1:9">
      <c r="A90" s="237" t="s">
        <v>449</v>
      </c>
      <c r="B90" s="1420" t="s">
        <v>450</v>
      </c>
      <c r="C90" s="1420"/>
      <c r="D90" s="1420"/>
      <c r="E90" s="1422" t="s">
        <v>449</v>
      </c>
      <c r="F90" s="1422"/>
      <c r="G90" s="1422"/>
      <c r="H90" s="1420" t="s">
        <v>450</v>
      </c>
      <c r="I90" s="1421"/>
    </row>
    <row r="91" spans="1:9" s="239" customFormat="1" ht="15.6">
      <c r="A91" s="238" t="s">
        <v>404</v>
      </c>
      <c r="B91" s="1415">
        <v>49700</v>
      </c>
      <c r="C91" s="1415"/>
      <c r="D91" s="1415"/>
      <c r="E91" s="1417" t="s">
        <v>323</v>
      </c>
      <c r="F91" s="1417"/>
      <c r="G91" s="1417"/>
      <c r="H91" s="1415">
        <v>68353</v>
      </c>
      <c r="I91" s="1416"/>
    </row>
    <row r="92" spans="1:9" s="239" customFormat="1" ht="15.6">
      <c r="A92" s="238" t="s">
        <v>274</v>
      </c>
      <c r="B92" s="1415">
        <v>43901</v>
      </c>
      <c r="C92" s="1415"/>
      <c r="D92" s="1415"/>
      <c r="E92" s="1417" t="s">
        <v>451</v>
      </c>
      <c r="F92" s="1417"/>
      <c r="G92" s="1417"/>
      <c r="H92" s="1415">
        <v>78253</v>
      </c>
      <c r="I92" s="1416"/>
    </row>
    <row r="93" spans="1:9" s="239" customFormat="1" ht="15.6">
      <c r="A93" s="238" t="s">
        <v>414</v>
      </c>
      <c r="B93" s="1415">
        <v>48058</v>
      </c>
      <c r="C93" s="1415"/>
      <c r="D93" s="1415"/>
      <c r="E93" s="1417" t="s">
        <v>279</v>
      </c>
      <c r="F93" s="1417"/>
      <c r="G93" s="1417"/>
      <c r="H93" s="1415">
        <v>75556</v>
      </c>
      <c r="I93" s="1416"/>
    </row>
    <row r="94" spans="1:9" s="239" customFormat="1" ht="15.6">
      <c r="A94" s="238" t="s">
        <v>416</v>
      </c>
      <c r="B94" s="1415">
        <v>59004</v>
      </c>
      <c r="C94" s="1415"/>
      <c r="D94" s="1415"/>
      <c r="E94" s="1417" t="s">
        <v>452</v>
      </c>
      <c r="F94" s="1417"/>
      <c r="G94" s="1417"/>
      <c r="H94" s="1415">
        <v>79509</v>
      </c>
      <c r="I94" s="1416"/>
    </row>
    <row r="95" spans="1:9" s="239" customFormat="1" ht="15.6">
      <c r="A95" s="238" t="s">
        <v>121</v>
      </c>
      <c r="B95" s="1415">
        <v>59006</v>
      </c>
      <c r="C95" s="1415"/>
      <c r="D95" s="1415"/>
      <c r="E95" s="1417" t="s">
        <v>453</v>
      </c>
      <c r="F95" s="1417"/>
      <c r="G95" s="1417"/>
      <c r="H95" s="1415">
        <v>94003</v>
      </c>
      <c r="I95" s="1416"/>
    </row>
    <row r="96" spans="1:9" s="239" customFormat="1" ht="15.6">
      <c r="A96" s="238" t="s">
        <v>454</v>
      </c>
      <c r="B96" s="1415">
        <v>87908</v>
      </c>
      <c r="C96" s="1415"/>
      <c r="D96" s="1415"/>
      <c r="E96" s="1417" t="s">
        <v>455</v>
      </c>
      <c r="F96" s="1417"/>
      <c r="G96" s="1417"/>
      <c r="H96" s="1415">
        <v>65607</v>
      </c>
      <c r="I96" s="1416"/>
    </row>
    <row r="97" spans="1:9" s="239" customFormat="1" ht="16.2" thickBot="1">
      <c r="A97" s="240" t="s">
        <v>456</v>
      </c>
      <c r="B97" s="1423">
        <v>94359</v>
      </c>
      <c r="C97" s="1423"/>
      <c r="D97" s="1423"/>
      <c r="E97" s="1424" t="s">
        <v>437</v>
      </c>
      <c r="F97" s="1424"/>
      <c r="G97" s="1424"/>
      <c r="H97" s="1423">
        <v>94656</v>
      </c>
      <c r="I97" s="1425"/>
    </row>
  </sheetData>
  <mergeCells count="214">
    <mergeCell ref="A89:I89"/>
    <mergeCell ref="B74:E74"/>
    <mergeCell ref="F74:I74"/>
    <mergeCell ref="B75:E75"/>
    <mergeCell ref="F75:I75"/>
    <mergeCell ref="A83:I83"/>
    <mergeCell ref="B84:E84"/>
    <mergeCell ref="F84:I84"/>
    <mergeCell ref="B85:E85"/>
    <mergeCell ref="F85:I85"/>
    <mergeCell ref="A70:I70"/>
    <mergeCell ref="B71:E71"/>
    <mergeCell ref="F71:I71"/>
    <mergeCell ref="B72:E72"/>
    <mergeCell ref="F72:I72"/>
    <mergeCell ref="B73:E73"/>
    <mergeCell ref="F73:I73"/>
    <mergeCell ref="B97:D97"/>
    <mergeCell ref="E97:G97"/>
    <mergeCell ref="H97:I97"/>
    <mergeCell ref="B95:D95"/>
    <mergeCell ref="E95:G95"/>
    <mergeCell ref="H95:I95"/>
    <mergeCell ref="B96:D96"/>
    <mergeCell ref="E96:G96"/>
    <mergeCell ref="H96:I96"/>
    <mergeCell ref="B93:D93"/>
    <mergeCell ref="E93:G93"/>
    <mergeCell ref="H93:I93"/>
    <mergeCell ref="B94:D94"/>
    <mergeCell ref="E94:G94"/>
    <mergeCell ref="H94:I94"/>
    <mergeCell ref="B91:D91"/>
    <mergeCell ref="E91:G91"/>
    <mergeCell ref="H91:I91"/>
    <mergeCell ref="B92:D92"/>
    <mergeCell ref="E92:G92"/>
    <mergeCell ref="H92:I92"/>
    <mergeCell ref="B81:E81"/>
    <mergeCell ref="F81:I81"/>
    <mergeCell ref="B82:E82"/>
    <mergeCell ref="F82:I82"/>
    <mergeCell ref="A77:I77"/>
    <mergeCell ref="B78:E78"/>
    <mergeCell ref="F78:I78"/>
    <mergeCell ref="B79:E79"/>
    <mergeCell ref="F79:I79"/>
    <mergeCell ref="B80:E80"/>
    <mergeCell ref="F80:I80"/>
    <mergeCell ref="B86:E86"/>
    <mergeCell ref="F86:I86"/>
    <mergeCell ref="B87:E87"/>
    <mergeCell ref="F87:I87"/>
    <mergeCell ref="B88:E88"/>
    <mergeCell ref="F88:I88"/>
    <mergeCell ref="H90:I90"/>
    <mergeCell ref="E90:G90"/>
    <mergeCell ref="B90:D90"/>
    <mergeCell ref="B67:E67"/>
    <mergeCell ref="F67:I67"/>
    <mergeCell ref="B68:E68"/>
    <mergeCell ref="F68:I68"/>
    <mergeCell ref="B69:E69"/>
    <mergeCell ref="F69:I69"/>
    <mergeCell ref="A64:I64"/>
    <mergeCell ref="B65:E65"/>
    <mergeCell ref="F65:I65"/>
    <mergeCell ref="B66:E66"/>
    <mergeCell ref="F66:I66"/>
    <mergeCell ref="B57:C57"/>
    <mergeCell ref="D57:F57"/>
    <mergeCell ref="G57:I57"/>
    <mergeCell ref="B54:C54"/>
    <mergeCell ref="D54:F54"/>
    <mergeCell ref="G54:I54"/>
    <mergeCell ref="B55:C55"/>
    <mergeCell ref="D55:F55"/>
    <mergeCell ref="G55:I55"/>
    <mergeCell ref="B46:C46"/>
    <mergeCell ref="G46:G48"/>
    <mergeCell ref="H46:H48"/>
    <mergeCell ref="I46:I48"/>
    <mergeCell ref="B47:C47"/>
    <mergeCell ref="B48:C48"/>
    <mergeCell ref="B56:C56"/>
    <mergeCell ref="D56:F56"/>
    <mergeCell ref="G56:I56"/>
    <mergeCell ref="A51:I51"/>
    <mergeCell ref="A42:A44"/>
    <mergeCell ref="B42:C42"/>
    <mergeCell ref="G42:G44"/>
    <mergeCell ref="H42:H44"/>
    <mergeCell ref="I42:I44"/>
    <mergeCell ref="B43:C43"/>
    <mergeCell ref="B44:C44"/>
    <mergeCell ref="A38:A41"/>
    <mergeCell ref="B38:C38"/>
    <mergeCell ref="G38:G41"/>
    <mergeCell ref="H38:H41"/>
    <mergeCell ref="I38:I41"/>
    <mergeCell ref="B39:C39"/>
    <mergeCell ref="B40:C40"/>
    <mergeCell ref="B41:C41"/>
    <mergeCell ref="A33:A37"/>
    <mergeCell ref="B33:C33"/>
    <mergeCell ref="G33:G37"/>
    <mergeCell ref="H33:H35"/>
    <mergeCell ref="I33:I37"/>
    <mergeCell ref="B34:C34"/>
    <mergeCell ref="B35:C35"/>
    <mergeCell ref="B36:C36"/>
    <mergeCell ref="H36:H37"/>
    <mergeCell ref="B37:C37"/>
    <mergeCell ref="A26:A28"/>
    <mergeCell ref="B26:C26"/>
    <mergeCell ref="E26:E28"/>
    <mergeCell ref="G26:G28"/>
    <mergeCell ref="H26:H28"/>
    <mergeCell ref="I26:I28"/>
    <mergeCell ref="B27:C27"/>
    <mergeCell ref="B28:C28"/>
    <mergeCell ref="A29:A32"/>
    <mergeCell ref="B29:C29"/>
    <mergeCell ref="G29:G32"/>
    <mergeCell ref="H29:H32"/>
    <mergeCell ref="I29:I32"/>
    <mergeCell ref="B30:C30"/>
    <mergeCell ref="B31:C31"/>
    <mergeCell ref="B32:C32"/>
    <mergeCell ref="B22:C22"/>
    <mergeCell ref="A23:A25"/>
    <mergeCell ref="B23:C23"/>
    <mergeCell ref="E23:E25"/>
    <mergeCell ref="G23:G25"/>
    <mergeCell ref="H23:H25"/>
    <mergeCell ref="I17:I19"/>
    <mergeCell ref="B18:C18"/>
    <mergeCell ref="B19:C19"/>
    <mergeCell ref="A20:A22"/>
    <mergeCell ref="B20:C20"/>
    <mergeCell ref="E20:E22"/>
    <mergeCell ref="G20:G22"/>
    <mergeCell ref="H20:H22"/>
    <mergeCell ref="I20:I22"/>
    <mergeCell ref="B21:C21"/>
    <mergeCell ref="I23:I25"/>
    <mergeCell ref="B24:C24"/>
    <mergeCell ref="B25:C25"/>
    <mergeCell ref="A17:A19"/>
    <mergeCell ref="B17:C17"/>
    <mergeCell ref="E17:E19"/>
    <mergeCell ref="G17:G19"/>
    <mergeCell ref="H17:H19"/>
    <mergeCell ref="I11:I13"/>
    <mergeCell ref="B12:C12"/>
    <mergeCell ref="B13:C13"/>
    <mergeCell ref="A14:A16"/>
    <mergeCell ref="B14:C14"/>
    <mergeCell ref="E14:E16"/>
    <mergeCell ref="G14:G16"/>
    <mergeCell ref="H14:H16"/>
    <mergeCell ref="I14:I16"/>
    <mergeCell ref="B15:C15"/>
    <mergeCell ref="A11:A13"/>
    <mergeCell ref="B11:C11"/>
    <mergeCell ref="E11:E13"/>
    <mergeCell ref="G11:G13"/>
    <mergeCell ref="H11:H13"/>
    <mergeCell ref="B16:C16"/>
    <mergeCell ref="B5:C5"/>
    <mergeCell ref="B6:C6"/>
    <mergeCell ref="B7:C7"/>
    <mergeCell ref="A8:A10"/>
    <mergeCell ref="B8:C8"/>
    <mergeCell ref="E8:E10"/>
    <mergeCell ref="A1:I1"/>
    <mergeCell ref="B2:C2"/>
    <mergeCell ref="A3:A7"/>
    <mergeCell ref="B3:C3"/>
    <mergeCell ref="E3:E7"/>
    <mergeCell ref="F3:F7"/>
    <mergeCell ref="G3:G7"/>
    <mergeCell ref="H3:H7"/>
    <mergeCell ref="I3:I7"/>
    <mergeCell ref="B4:C4"/>
    <mergeCell ref="G8:G10"/>
    <mergeCell ref="H8:H10"/>
    <mergeCell ref="I8:I10"/>
    <mergeCell ref="B9:C9"/>
    <mergeCell ref="B10:C10"/>
    <mergeCell ref="B62:C62"/>
    <mergeCell ref="D62:F62"/>
    <mergeCell ref="G62:I62"/>
    <mergeCell ref="B63:C63"/>
    <mergeCell ref="D63:F63"/>
    <mergeCell ref="G63:I63"/>
    <mergeCell ref="A45:I45"/>
    <mergeCell ref="A58:I58"/>
    <mergeCell ref="B59:C59"/>
    <mergeCell ref="D59:F59"/>
    <mergeCell ref="G59:I59"/>
    <mergeCell ref="B60:C60"/>
    <mergeCell ref="D60:F60"/>
    <mergeCell ref="G60:I60"/>
    <mergeCell ref="B61:C61"/>
    <mergeCell ref="D61:F61"/>
    <mergeCell ref="G61:I61"/>
    <mergeCell ref="A49:I49"/>
    <mergeCell ref="A50:I50"/>
    <mergeCell ref="A52:I52"/>
    <mergeCell ref="B53:C53"/>
    <mergeCell ref="D53:F53"/>
    <mergeCell ref="G53:I53"/>
    <mergeCell ref="A46:A48"/>
  </mergeCells>
  <pageMargins left="0.51181102362204722" right="0.31496062992125984" top="0.23622047244094491" bottom="0.27559055118110237" header="0.31496062992125984" footer="7.874015748031496E-2"/>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7030A0"/>
    <pageSetUpPr fitToPage="1"/>
  </sheetPr>
  <dimension ref="A1:N20"/>
  <sheetViews>
    <sheetView workbookViewId="0">
      <selection activeCell="D8" sqref="D8"/>
    </sheetView>
  </sheetViews>
  <sheetFormatPr defaultRowHeight="14.4"/>
  <cols>
    <col min="1" max="1" width="4.33203125" bestFit="1" customWidth="1"/>
    <col min="2" max="2" width="23.6640625" customWidth="1"/>
    <col min="3" max="3" width="19" customWidth="1"/>
    <col min="4" max="4" width="10.88671875" customWidth="1"/>
    <col min="5" max="5" width="4.88671875" customWidth="1"/>
    <col min="6" max="6" width="4" customWidth="1"/>
    <col min="7" max="7" width="8.6640625" customWidth="1"/>
    <col min="8" max="8" width="11.109375" customWidth="1"/>
    <col min="9" max="9" width="11.88671875" customWidth="1"/>
    <col min="10" max="10" width="12.44140625" customWidth="1"/>
    <col min="11" max="11" width="9.5546875" customWidth="1"/>
    <col min="12" max="12" width="9.44140625" customWidth="1"/>
    <col min="13" max="13" width="11.5546875" customWidth="1"/>
    <col min="14" max="14" width="17.33203125" customWidth="1"/>
  </cols>
  <sheetData>
    <row r="1" spans="1:14" ht="20.399999999999999" customHeight="1"/>
    <row r="2" spans="1:14" ht="25.95" customHeight="1">
      <c r="A2" s="2121" t="s">
        <v>831</v>
      </c>
      <c r="B2" s="2122"/>
      <c r="C2" s="2122"/>
      <c r="D2" s="2122"/>
      <c r="E2" s="2122"/>
      <c r="F2" s="2122"/>
      <c r="G2" s="2122"/>
      <c r="H2" s="2122"/>
      <c r="I2" s="2122"/>
      <c r="J2" s="2122"/>
      <c r="K2" s="2123"/>
      <c r="L2" s="2132" t="s">
        <v>110</v>
      </c>
      <c r="M2" s="2132" t="s">
        <v>844</v>
      </c>
      <c r="N2" s="2135"/>
    </row>
    <row r="3" spans="1:14" ht="36" customHeight="1">
      <c r="A3" s="2124"/>
      <c r="B3" s="2125"/>
      <c r="C3" s="2125"/>
      <c r="D3" s="2125"/>
      <c r="E3" s="2125"/>
      <c r="F3" s="2125"/>
      <c r="G3" s="2125"/>
      <c r="H3" s="2125"/>
      <c r="I3" s="2125"/>
      <c r="J3" s="2125"/>
      <c r="K3" s="2126"/>
      <c r="L3" s="2133"/>
      <c r="M3" s="2133"/>
      <c r="N3" s="2136"/>
    </row>
    <row r="4" spans="1:14" ht="25.95" customHeight="1">
      <c r="A4" s="2127"/>
      <c r="B4" s="2128"/>
      <c r="C4" s="2128"/>
      <c r="D4" s="2128"/>
      <c r="E4" s="2128"/>
      <c r="F4" s="2128"/>
      <c r="G4" s="2128"/>
      <c r="H4" s="2128"/>
      <c r="I4" s="2128"/>
      <c r="J4" s="2128"/>
      <c r="K4" s="2129"/>
      <c r="L4" s="2134"/>
      <c r="M4" s="2134"/>
      <c r="N4" s="2137"/>
    </row>
    <row r="5" spans="1:14" ht="24.6" customHeight="1">
      <c r="A5" s="47" t="s">
        <v>124</v>
      </c>
      <c r="B5" s="2138" t="s">
        <v>98</v>
      </c>
      <c r="C5" s="2138" t="s">
        <v>821</v>
      </c>
      <c r="D5" s="19" t="s">
        <v>113</v>
      </c>
      <c r="E5" s="2140" t="s">
        <v>395</v>
      </c>
      <c r="F5" s="2140" t="s">
        <v>842</v>
      </c>
      <c r="G5" s="19" t="s">
        <v>123</v>
      </c>
      <c r="H5" s="19" t="s">
        <v>123</v>
      </c>
      <c r="I5" s="44" t="s">
        <v>86</v>
      </c>
      <c r="J5" s="19" t="s">
        <v>116</v>
      </c>
      <c r="K5" s="19" t="s">
        <v>117</v>
      </c>
      <c r="L5" s="19" t="s">
        <v>832</v>
      </c>
      <c r="M5" s="19" t="s">
        <v>119</v>
      </c>
      <c r="N5" s="19" t="s">
        <v>188</v>
      </c>
    </row>
    <row r="6" spans="1:14" ht="27" customHeight="1">
      <c r="A6" s="47" t="s">
        <v>126</v>
      </c>
      <c r="B6" s="2139"/>
      <c r="C6" s="2139"/>
      <c r="D6" s="19" t="s">
        <v>4</v>
      </c>
      <c r="E6" s="2141"/>
      <c r="F6" s="2141"/>
      <c r="G6" s="19" t="s">
        <v>128</v>
      </c>
      <c r="H6" s="19" t="s">
        <v>249</v>
      </c>
      <c r="I6" s="44" t="s">
        <v>129</v>
      </c>
      <c r="J6" s="19" t="s">
        <v>130</v>
      </c>
      <c r="K6" s="19" t="s">
        <v>131</v>
      </c>
      <c r="L6" s="19" t="s">
        <v>132</v>
      </c>
      <c r="M6" s="19" t="s">
        <v>134</v>
      </c>
      <c r="N6" s="19" t="s">
        <v>113</v>
      </c>
    </row>
    <row r="7" spans="1:14">
      <c r="A7" s="45">
        <v>1</v>
      </c>
      <c r="B7" s="922"/>
      <c r="C7" s="923"/>
      <c r="D7" s="924" t="s">
        <v>1092</v>
      </c>
      <c r="E7" s="925"/>
      <c r="F7" s="926"/>
      <c r="G7" s="927">
        <v>105.56</v>
      </c>
      <c r="H7" s="123">
        <f>ROUND(D$7*G7*9500/100/1,2)</f>
        <v>10154.11</v>
      </c>
      <c r="I7" s="629">
        <f>H7</f>
        <v>10154.11</v>
      </c>
      <c r="J7" s="123">
        <f>I7</f>
        <v>10154.11</v>
      </c>
      <c r="K7" s="123"/>
      <c r="L7" s="127">
        <f>H7*7.59/1000</f>
        <v>77.069694900000002</v>
      </c>
      <c r="M7" s="127">
        <f>ROUND(L7+K7/1,2)</f>
        <v>77.069999999999993</v>
      </c>
      <c r="N7" s="127">
        <f>I7-M7</f>
        <v>10077.040000000001</v>
      </c>
    </row>
    <row r="8" spans="1:14">
      <c r="A8" s="45">
        <v>2</v>
      </c>
      <c r="B8" s="928"/>
      <c r="C8" s="929"/>
      <c r="D8" s="930"/>
      <c r="E8" s="931"/>
      <c r="F8" s="932"/>
      <c r="G8" s="933"/>
      <c r="H8" s="123"/>
      <c r="I8" s="124"/>
      <c r="J8" s="123"/>
      <c r="K8" s="125"/>
      <c r="L8" s="126"/>
      <c r="M8" s="127"/>
      <c r="N8" s="127"/>
    </row>
    <row r="9" spans="1:14">
      <c r="A9" s="45">
        <v>3</v>
      </c>
      <c r="B9" s="928"/>
      <c r="C9" s="929"/>
      <c r="D9" s="930"/>
      <c r="E9" s="931"/>
      <c r="F9" s="932"/>
      <c r="G9" s="933"/>
      <c r="H9" s="123"/>
      <c r="I9" s="124"/>
      <c r="J9" s="123"/>
      <c r="K9" s="125"/>
      <c r="L9" s="126"/>
      <c r="M9" s="127"/>
      <c r="N9" s="127"/>
    </row>
    <row r="10" spans="1:14">
      <c r="A10" s="45">
        <v>4</v>
      </c>
      <c r="B10" s="928"/>
      <c r="C10" s="929"/>
      <c r="D10" s="930"/>
      <c r="E10" s="931"/>
      <c r="F10" s="932"/>
      <c r="G10" s="933"/>
      <c r="H10" s="123"/>
      <c r="I10" s="124"/>
      <c r="J10" s="123"/>
      <c r="K10" s="125"/>
      <c r="L10" s="126"/>
      <c r="M10" s="127"/>
      <c r="N10" s="127"/>
    </row>
    <row r="11" spans="1:14" ht="27" customHeight="1">
      <c r="A11" s="2130" t="s">
        <v>830</v>
      </c>
      <c r="B11" s="2130"/>
      <c r="C11" s="2130"/>
      <c r="D11" s="2130"/>
      <c r="E11" s="2130"/>
      <c r="F11" s="2130"/>
      <c r="G11" s="2131"/>
      <c r="H11" s="628">
        <f>SUM(H7:H10)</f>
        <v>10154.11</v>
      </c>
      <c r="I11" s="628">
        <f>SUM(I7:I10)</f>
        <v>10154.11</v>
      </c>
      <c r="J11" s="628">
        <f>SUM(J7:J10)</f>
        <v>10154.11</v>
      </c>
      <c r="K11" s="628">
        <v>0</v>
      </c>
      <c r="L11" s="628">
        <f>SUM(L7:L10)</f>
        <v>77.069694900000002</v>
      </c>
      <c r="M11" s="628">
        <f>SUM(M7:M10)</f>
        <v>77.069999999999993</v>
      </c>
      <c r="N11" s="628">
        <f>SUM(N7:N10)</f>
        <v>10077.040000000001</v>
      </c>
    </row>
    <row r="16" spans="1:14">
      <c r="C16" s="770">
        <f ca="1">TODAY()</f>
        <v>45785</v>
      </c>
      <c r="L16" s="2094">
        <f ca="1">C16</f>
        <v>45785</v>
      </c>
      <c r="M16" s="2093"/>
    </row>
    <row r="17" spans="2:13" ht="19.2" customHeight="1">
      <c r="C17" s="118" t="s">
        <v>865</v>
      </c>
      <c r="L17" s="2093" t="s">
        <v>319</v>
      </c>
      <c r="M17" s="2093"/>
    </row>
    <row r="18" spans="2:13" ht="16.95" customHeight="1">
      <c r="B18" s="637" t="s">
        <v>861</v>
      </c>
      <c r="K18" s="637" t="s">
        <v>861</v>
      </c>
      <c r="L18" s="2093"/>
      <c r="M18" s="2093"/>
    </row>
    <row r="19" spans="2:13">
      <c r="B19" s="637" t="s">
        <v>863</v>
      </c>
      <c r="K19" s="637" t="s">
        <v>863</v>
      </c>
      <c r="L19" s="2093"/>
      <c r="M19" s="2093"/>
    </row>
    <row r="20" spans="2:13" ht="19.95" customHeight="1">
      <c r="B20" s="2" t="s">
        <v>862</v>
      </c>
      <c r="K20" s="2" t="s">
        <v>862</v>
      </c>
      <c r="L20" s="2095"/>
      <c r="M20" s="2095"/>
    </row>
  </sheetData>
  <mergeCells count="13">
    <mergeCell ref="A2:K4"/>
    <mergeCell ref="L20:M20"/>
    <mergeCell ref="A11:G11"/>
    <mergeCell ref="L2:L4"/>
    <mergeCell ref="M2:N4"/>
    <mergeCell ref="L17:M17"/>
    <mergeCell ref="L16:M16"/>
    <mergeCell ref="B5:B6"/>
    <mergeCell ref="E5:E6"/>
    <mergeCell ref="F5:F6"/>
    <mergeCell ref="C5:C6"/>
    <mergeCell ref="L18:M18"/>
    <mergeCell ref="L19:M19"/>
  </mergeCells>
  <phoneticPr fontId="125" type="noConversion"/>
  <pageMargins left="0.11811023622047245" right="0.11811023622047245" top="3.937007874015748E-2" bottom="0.74803149606299213" header="0.31496062992125984" footer="0.31496062992125984"/>
  <pageSetup paperSize="9" scale="93" orientation="landscape"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74299-79E1-40C4-9857-B424AE066D28}">
  <sheetPr>
    <tabColor rgb="FFFF0000"/>
    <pageSetUpPr fitToPage="1"/>
  </sheetPr>
  <dimension ref="A1:O18"/>
  <sheetViews>
    <sheetView zoomScale="95" zoomScaleNormal="95" workbookViewId="0">
      <selection activeCell="G21" sqref="G21"/>
    </sheetView>
  </sheetViews>
  <sheetFormatPr defaultRowHeight="14.4"/>
  <cols>
    <col min="1" max="1" width="3.6640625" customWidth="1"/>
    <col min="2" max="2" width="22.33203125" customWidth="1"/>
    <col min="3" max="3" width="10.44140625" customWidth="1"/>
    <col min="4" max="4" width="8.6640625" customWidth="1"/>
    <col min="5" max="5" width="12" customWidth="1"/>
    <col min="6" max="6" width="10.88671875" customWidth="1"/>
    <col min="7" max="8" width="11.21875" bestFit="1" customWidth="1"/>
    <col min="9" max="9" width="7.88671875" customWidth="1"/>
    <col min="10" max="10" width="8.21875" bestFit="1" customWidth="1"/>
    <col min="11" max="11" width="14.77734375" customWidth="1"/>
    <col min="12" max="12" width="23.77734375" customWidth="1"/>
  </cols>
  <sheetData>
    <row r="1" spans="1:15" ht="16.2" customHeight="1">
      <c r="A1" s="2110" t="s">
        <v>1015</v>
      </c>
      <c r="B1" s="2111"/>
      <c r="C1" s="2111"/>
      <c r="D1" s="2111"/>
      <c r="E1" s="2111"/>
      <c r="F1" s="2111"/>
      <c r="G1" s="2111"/>
      <c r="H1" s="2111"/>
      <c r="I1" s="2111"/>
      <c r="J1" s="2112"/>
      <c r="K1" s="2102" t="s">
        <v>110</v>
      </c>
      <c r="L1" s="2142" t="s">
        <v>1102</v>
      </c>
    </row>
    <row r="2" spans="1:15" ht="39" customHeight="1">
      <c r="A2" s="2113"/>
      <c r="B2" s="2114"/>
      <c r="C2" s="2114"/>
      <c r="D2" s="2114"/>
      <c r="E2" s="2114"/>
      <c r="F2" s="2114"/>
      <c r="G2" s="2114"/>
      <c r="H2" s="2114"/>
      <c r="I2" s="2114"/>
      <c r="J2" s="2115"/>
      <c r="K2" s="2103"/>
      <c r="L2" s="2143"/>
    </row>
    <row r="3" spans="1:15" ht="25.2" customHeight="1">
      <c r="A3" s="2116"/>
      <c r="B3" s="2117"/>
      <c r="C3" s="2117"/>
      <c r="D3" s="2117"/>
      <c r="E3" s="2117"/>
      <c r="F3" s="2117"/>
      <c r="G3" s="2117"/>
      <c r="H3" s="2117"/>
      <c r="I3" s="2117"/>
      <c r="J3" s="2118"/>
      <c r="K3" s="1184" t="s">
        <v>828</v>
      </c>
      <c r="L3" s="1169"/>
    </row>
    <row r="4" spans="1:15" ht="27" customHeight="1">
      <c r="A4" s="1076" t="s">
        <v>820</v>
      </c>
      <c r="B4" s="2144" t="s">
        <v>98</v>
      </c>
      <c r="C4" s="2144" t="s">
        <v>592</v>
      </c>
      <c r="D4" s="2144" t="s">
        <v>234</v>
      </c>
      <c r="E4" s="2106" t="s">
        <v>109</v>
      </c>
      <c r="F4" s="2106" t="s">
        <v>1014</v>
      </c>
      <c r="G4" s="2146" t="s">
        <v>1079</v>
      </c>
      <c r="H4" s="2106" t="s">
        <v>1080</v>
      </c>
      <c r="I4" s="2106" t="s">
        <v>102</v>
      </c>
      <c r="J4" s="2106" t="s">
        <v>103</v>
      </c>
      <c r="K4" s="2106" t="s">
        <v>1081</v>
      </c>
      <c r="L4" s="2144" t="s">
        <v>973</v>
      </c>
    </row>
    <row r="5" spans="1:15" ht="28.2" customHeight="1">
      <c r="A5" s="1079" t="s">
        <v>794</v>
      </c>
      <c r="B5" s="2145"/>
      <c r="C5" s="2145"/>
      <c r="D5" s="2145"/>
      <c r="E5" s="2107"/>
      <c r="F5" s="2107"/>
      <c r="G5" s="2147"/>
      <c r="H5" s="2107"/>
      <c r="I5" s="2107"/>
      <c r="J5" s="2107"/>
      <c r="K5" s="2107"/>
      <c r="L5" s="2145"/>
    </row>
    <row r="6" spans="1:15">
      <c r="A6" s="1083">
        <v>1</v>
      </c>
      <c r="B6" s="1106"/>
      <c r="C6" s="1085"/>
      <c r="D6" s="1085">
        <v>15965</v>
      </c>
      <c r="E6" s="1193" t="s">
        <v>1092</v>
      </c>
      <c r="F6" s="1182">
        <f>ROUND(D6*E6/1,2)</f>
        <v>16165.46</v>
      </c>
      <c r="G6" s="933">
        <f>F6</f>
        <v>16165.46</v>
      </c>
      <c r="H6" s="1089">
        <f>G6</f>
        <v>16165.46</v>
      </c>
      <c r="I6" s="1089">
        <v>0</v>
      </c>
      <c r="J6" s="1094">
        <f>F6*7.59/1000</f>
        <v>122.69584139999999</v>
      </c>
      <c r="K6" s="1094">
        <f>ROUND(J6+I6/1,2)</f>
        <v>122.7</v>
      </c>
      <c r="L6" s="1094">
        <f>G6-K6</f>
        <v>16042.759999999998</v>
      </c>
      <c r="N6" s="633"/>
    </row>
    <row r="7" spans="1:15">
      <c r="A7" s="1083">
        <v>2</v>
      </c>
      <c r="B7" s="1106"/>
      <c r="C7" s="1085"/>
      <c r="D7" s="1085"/>
      <c r="E7" s="1193"/>
      <c r="F7" s="1090"/>
      <c r="G7" s="933"/>
      <c r="H7" s="1089"/>
      <c r="I7" s="1089"/>
      <c r="J7" s="1094"/>
      <c r="K7" s="1094"/>
      <c r="L7" s="1094"/>
    </row>
    <row r="8" spans="1:15">
      <c r="A8" s="1083">
        <v>3</v>
      </c>
      <c r="B8" s="1106"/>
      <c r="C8" s="1085"/>
      <c r="D8" s="1085"/>
      <c r="E8" s="1193"/>
      <c r="F8" s="1090"/>
      <c r="G8" s="933"/>
      <c r="H8" s="1089"/>
      <c r="I8" s="1089"/>
      <c r="J8" s="1094"/>
      <c r="K8" s="1094"/>
      <c r="L8" s="1094"/>
      <c r="O8" s="636"/>
    </row>
    <row r="9" spans="1:15">
      <c r="A9" s="1083">
        <v>4</v>
      </c>
      <c r="B9" s="1084"/>
      <c r="C9" s="1096"/>
      <c r="D9" s="1096"/>
      <c r="E9" s="1193"/>
      <c r="F9" s="1090"/>
      <c r="G9" s="1091"/>
      <c r="H9" s="1089"/>
      <c r="I9" s="1092"/>
      <c r="J9" s="1093"/>
      <c r="K9" s="1094"/>
      <c r="L9" s="1094"/>
    </row>
    <row r="10" spans="1:15">
      <c r="A10" s="2148" t="s">
        <v>273</v>
      </c>
      <c r="B10" s="2148"/>
      <c r="C10" s="2148"/>
      <c r="D10" s="2148"/>
      <c r="E10" s="2148"/>
      <c r="F10" s="1183">
        <f t="shared" ref="F10:L10" si="0">SUM(F6:F9)</f>
        <v>16165.46</v>
      </c>
      <c r="G10" s="1183">
        <f t="shared" si="0"/>
        <v>16165.46</v>
      </c>
      <c r="H10" s="1183">
        <f t="shared" si="0"/>
        <v>16165.46</v>
      </c>
      <c r="I10" s="1183">
        <f t="shared" si="0"/>
        <v>0</v>
      </c>
      <c r="J10" s="1183">
        <f t="shared" si="0"/>
        <v>122.69584139999999</v>
      </c>
      <c r="K10" s="1183">
        <f t="shared" si="0"/>
        <v>122.7</v>
      </c>
      <c r="L10" s="1183">
        <f t="shared" si="0"/>
        <v>16042.759999999998</v>
      </c>
    </row>
    <row r="14" spans="1:15">
      <c r="C14" s="2094">
        <f ca="1">TODAY()</f>
        <v>45785</v>
      </c>
      <c r="D14" s="2094"/>
      <c r="E14" s="2094"/>
      <c r="K14" s="770">
        <f ca="1">C14</f>
        <v>45785</v>
      </c>
    </row>
    <row r="15" spans="1:15" ht="21" customHeight="1">
      <c r="C15" s="2095" t="s">
        <v>865</v>
      </c>
      <c r="D15" s="2095"/>
      <c r="E15" s="2095"/>
      <c r="K15" s="118" t="s">
        <v>319</v>
      </c>
    </row>
    <row r="16" spans="1:15" ht="16.95" customHeight="1">
      <c r="B16" s="2" t="s">
        <v>861</v>
      </c>
      <c r="C16" s="2119"/>
      <c r="D16" s="2119"/>
      <c r="E16" s="2119"/>
      <c r="I16" s="2120" t="s">
        <v>861</v>
      </c>
      <c r="J16" s="2120"/>
      <c r="K16" s="2119"/>
      <c r="L16" s="2119"/>
    </row>
    <row r="17" spans="2:12">
      <c r="B17" s="2" t="s">
        <v>863</v>
      </c>
      <c r="C17" s="2119"/>
      <c r="D17" s="2119"/>
      <c r="E17" s="2119"/>
      <c r="I17" s="637"/>
      <c r="J17" s="637" t="s">
        <v>863</v>
      </c>
      <c r="K17" s="2119"/>
      <c r="L17" s="2119"/>
    </row>
    <row r="18" spans="2:12" ht="21" customHeight="1">
      <c r="B18" s="2" t="s">
        <v>862</v>
      </c>
      <c r="C18" s="2119"/>
      <c r="D18" s="2119"/>
      <c r="E18" s="2119"/>
      <c r="I18" s="637"/>
      <c r="J18" s="637" t="s">
        <v>862</v>
      </c>
      <c r="K18" s="2119"/>
      <c r="L18" s="2119"/>
    </row>
  </sheetData>
  <mergeCells count="24">
    <mergeCell ref="C18:E18"/>
    <mergeCell ref="K18:L18"/>
    <mergeCell ref="A1:J3"/>
    <mergeCell ref="D4:D5"/>
    <mergeCell ref="F4:F5"/>
    <mergeCell ref="C15:E15"/>
    <mergeCell ref="C16:E16"/>
    <mergeCell ref="I16:J16"/>
    <mergeCell ref="K16:L16"/>
    <mergeCell ref="C17:E17"/>
    <mergeCell ref="K17:L17"/>
    <mergeCell ref="C4:C5"/>
    <mergeCell ref="G4:G5"/>
    <mergeCell ref="A10:E10"/>
    <mergeCell ref="C14:E14"/>
    <mergeCell ref="K1:K2"/>
    <mergeCell ref="L1:L2"/>
    <mergeCell ref="B4:B5"/>
    <mergeCell ref="E4:E5"/>
    <mergeCell ref="H4:H5"/>
    <mergeCell ref="I4:I5"/>
    <mergeCell ref="J4:J5"/>
    <mergeCell ref="K4:K5"/>
    <mergeCell ref="L4:L5"/>
  </mergeCells>
  <phoneticPr fontId="125" type="noConversion"/>
  <pageMargins left="0.11811023622047245" right="0.11811023622047245" top="0.74803149606299213" bottom="0.74803149606299213" header="0.31496062992125984" footer="0.31496062992125984"/>
  <pageSetup paperSize="9" scale="9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A1:U60"/>
  <sheetViews>
    <sheetView zoomScaleNormal="100" workbookViewId="0">
      <selection activeCell="F8" sqref="F8"/>
    </sheetView>
  </sheetViews>
  <sheetFormatPr defaultRowHeight="13.8"/>
  <cols>
    <col min="1" max="1" width="4.33203125" style="148" bestFit="1" customWidth="1"/>
    <col min="2" max="2" width="22.33203125" style="246" customWidth="1"/>
    <col min="3" max="3" width="14.44140625" style="148" customWidth="1"/>
    <col min="4" max="4" width="9.6640625" style="148" customWidth="1"/>
    <col min="5" max="5" width="7.6640625" style="148" customWidth="1"/>
    <col min="6" max="6" width="9.6640625" style="148" customWidth="1"/>
    <col min="7" max="7" width="9.88671875" style="148" customWidth="1"/>
    <col min="8" max="8" width="9" style="156" customWidth="1"/>
    <col min="9" max="9" width="12" style="137" customWidth="1"/>
    <col min="10" max="10" width="7" style="137" customWidth="1"/>
    <col min="11" max="11" width="8.5546875" style="137" customWidth="1"/>
    <col min="12" max="12" width="12.33203125" style="137" customWidth="1"/>
    <col min="13" max="13" width="11.6640625" style="137" customWidth="1"/>
    <col min="14" max="14" width="5.6640625" style="137" customWidth="1"/>
    <col min="15" max="15" width="4.88671875" style="148" customWidth="1"/>
    <col min="16" max="16" width="13.44140625" style="148" customWidth="1"/>
    <col min="17" max="17" width="10.6640625" style="148" customWidth="1"/>
    <col min="18" max="18" width="10.44140625" style="148" customWidth="1"/>
    <col min="19" max="19" width="11.5546875" style="148" customWidth="1"/>
    <col min="20" max="20" width="0.109375" style="148" hidden="1" customWidth="1"/>
    <col min="21" max="21" width="14" style="148" customWidth="1"/>
    <col min="22" max="253" width="9.109375" style="148"/>
    <col min="254" max="254" width="3.6640625" style="148" customWidth="1"/>
    <col min="255" max="255" width="22.33203125" style="148" customWidth="1"/>
    <col min="256" max="256" width="14.44140625" style="148" customWidth="1"/>
    <col min="257" max="257" width="9.6640625" style="148" customWidth="1"/>
    <col min="258" max="258" width="8.44140625" style="148" customWidth="1"/>
    <col min="259" max="259" width="0.33203125" style="148" customWidth="1"/>
    <col min="260" max="260" width="8.6640625" style="148" customWidth="1"/>
    <col min="261" max="261" width="9.88671875" style="148" customWidth="1"/>
    <col min="262" max="262" width="9" style="148" customWidth="1"/>
    <col min="263" max="263" width="12" style="148" customWidth="1"/>
    <col min="264" max="264" width="5.44140625" style="148" customWidth="1"/>
    <col min="265" max="265" width="8.88671875" style="148" customWidth="1"/>
    <col min="266" max="266" width="0.5546875" style="148" customWidth="1"/>
    <col min="267" max="267" width="12.33203125" style="148" customWidth="1"/>
    <col min="268" max="268" width="11.6640625" style="148" customWidth="1"/>
    <col min="269" max="269" width="0.109375" style="148" customWidth="1"/>
    <col min="270" max="270" width="5.88671875" style="148" customWidth="1"/>
    <col min="271" max="271" width="4.88671875" style="148" customWidth="1"/>
    <col min="272" max="272" width="13.44140625" style="148" customWidth="1"/>
    <col min="273" max="273" width="10.6640625" style="148" customWidth="1"/>
    <col min="274" max="274" width="10.44140625" style="148" customWidth="1"/>
    <col min="275" max="275" width="11.5546875" style="148" customWidth="1"/>
    <col min="276" max="276" width="0" style="148" hidden="1" customWidth="1"/>
    <col min="277" max="277" width="14" style="148" customWidth="1"/>
    <col min="278" max="509" width="9.109375" style="148"/>
    <col min="510" max="510" width="3.6640625" style="148" customWidth="1"/>
    <col min="511" max="511" width="22.33203125" style="148" customWidth="1"/>
    <col min="512" max="512" width="14.44140625" style="148" customWidth="1"/>
    <col min="513" max="513" width="9.6640625" style="148" customWidth="1"/>
    <col min="514" max="514" width="8.44140625" style="148" customWidth="1"/>
    <col min="515" max="515" width="0.33203125" style="148" customWidth="1"/>
    <col min="516" max="516" width="8.6640625" style="148" customWidth="1"/>
    <col min="517" max="517" width="9.88671875" style="148" customWidth="1"/>
    <col min="518" max="518" width="9" style="148" customWidth="1"/>
    <col min="519" max="519" width="12" style="148" customWidth="1"/>
    <col min="520" max="520" width="5.44140625" style="148" customWidth="1"/>
    <col min="521" max="521" width="8.88671875" style="148" customWidth="1"/>
    <col min="522" max="522" width="0.5546875" style="148" customWidth="1"/>
    <col min="523" max="523" width="12.33203125" style="148" customWidth="1"/>
    <col min="524" max="524" width="11.6640625" style="148" customWidth="1"/>
    <col min="525" max="525" width="0.109375" style="148" customWidth="1"/>
    <col min="526" max="526" width="5.88671875" style="148" customWidth="1"/>
    <col min="527" max="527" width="4.88671875" style="148" customWidth="1"/>
    <col min="528" max="528" width="13.44140625" style="148" customWidth="1"/>
    <col min="529" max="529" width="10.6640625" style="148" customWidth="1"/>
    <col min="530" max="530" width="10.44140625" style="148" customWidth="1"/>
    <col min="531" max="531" width="11.5546875" style="148" customWidth="1"/>
    <col min="532" max="532" width="0" style="148" hidden="1" customWidth="1"/>
    <col min="533" max="533" width="14" style="148" customWidth="1"/>
    <col min="534" max="765" width="9.109375" style="148"/>
    <col min="766" max="766" width="3.6640625" style="148" customWidth="1"/>
    <col min="767" max="767" width="22.33203125" style="148" customWidth="1"/>
    <col min="768" max="768" width="14.44140625" style="148" customWidth="1"/>
    <col min="769" max="769" width="9.6640625" style="148" customWidth="1"/>
    <col min="770" max="770" width="8.44140625" style="148" customWidth="1"/>
    <col min="771" max="771" width="0.33203125" style="148" customWidth="1"/>
    <col min="772" max="772" width="8.6640625" style="148" customWidth="1"/>
    <col min="773" max="773" width="9.88671875" style="148" customWidth="1"/>
    <col min="774" max="774" width="9" style="148" customWidth="1"/>
    <col min="775" max="775" width="12" style="148" customWidth="1"/>
    <col min="776" max="776" width="5.44140625" style="148" customWidth="1"/>
    <col min="777" max="777" width="8.88671875" style="148" customWidth="1"/>
    <col min="778" max="778" width="0.5546875" style="148" customWidth="1"/>
    <col min="779" max="779" width="12.33203125" style="148" customWidth="1"/>
    <col min="780" max="780" width="11.6640625" style="148" customWidth="1"/>
    <col min="781" max="781" width="0.109375" style="148" customWidth="1"/>
    <col min="782" max="782" width="5.88671875" style="148" customWidth="1"/>
    <col min="783" max="783" width="4.88671875" style="148" customWidth="1"/>
    <col min="784" max="784" width="13.44140625" style="148" customWidth="1"/>
    <col min="785" max="785" width="10.6640625" style="148" customWidth="1"/>
    <col min="786" max="786" width="10.44140625" style="148" customWidth="1"/>
    <col min="787" max="787" width="11.5546875" style="148" customWidth="1"/>
    <col min="788" max="788" width="0" style="148" hidden="1" customWidth="1"/>
    <col min="789" max="789" width="14" style="148" customWidth="1"/>
    <col min="790" max="1021" width="9.109375" style="148"/>
    <col min="1022" max="1022" width="3.6640625" style="148" customWidth="1"/>
    <col min="1023" max="1023" width="22.33203125" style="148" customWidth="1"/>
    <col min="1024" max="1024" width="14.44140625" style="148" customWidth="1"/>
    <col min="1025" max="1025" width="9.6640625" style="148" customWidth="1"/>
    <col min="1026" max="1026" width="8.44140625" style="148" customWidth="1"/>
    <col min="1027" max="1027" width="0.33203125" style="148" customWidth="1"/>
    <col min="1028" max="1028" width="8.6640625" style="148" customWidth="1"/>
    <col min="1029" max="1029" width="9.88671875" style="148" customWidth="1"/>
    <col min="1030" max="1030" width="9" style="148" customWidth="1"/>
    <col min="1031" max="1031" width="12" style="148" customWidth="1"/>
    <col min="1032" max="1032" width="5.44140625" style="148" customWidth="1"/>
    <col min="1033" max="1033" width="8.88671875" style="148" customWidth="1"/>
    <col min="1034" max="1034" width="0.5546875" style="148" customWidth="1"/>
    <col min="1035" max="1035" width="12.33203125" style="148" customWidth="1"/>
    <col min="1036" max="1036" width="11.6640625" style="148" customWidth="1"/>
    <col min="1037" max="1037" width="0.109375" style="148" customWidth="1"/>
    <col min="1038" max="1038" width="5.88671875" style="148" customWidth="1"/>
    <col min="1039" max="1039" width="4.88671875" style="148" customWidth="1"/>
    <col min="1040" max="1040" width="13.44140625" style="148" customWidth="1"/>
    <col min="1041" max="1041" width="10.6640625" style="148" customWidth="1"/>
    <col min="1042" max="1042" width="10.44140625" style="148" customWidth="1"/>
    <col min="1043" max="1043" width="11.5546875" style="148" customWidth="1"/>
    <col min="1044" max="1044" width="0" style="148" hidden="1" customWidth="1"/>
    <col min="1045" max="1045" width="14" style="148" customWidth="1"/>
    <col min="1046" max="1277" width="9.109375" style="148"/>
    <col min="1278" max="1278" width="3.6640625" style="148" customWidth="1"/>
    <col min="1279" max="1279" width="22.33203125" style="148" customWidth="1"/>
    <col min="1280" max="1280" width="14.44140625" style="148" customWidth="1"/>
    <col min="1281" max="1281" width="9.6640625" style="148" customWidth="1"/>
    <col min="1282" max="1282" width="8.44140625" style="148" customWidth="1"/>
    <col min="1283" max="1283" width="0.33203125" style="148" customWidth="1"/>
    <col min="1284" max="1284" width="8.6640625" style="148" customWidth="1"/>
    <col min="1285" max="1285" width="9.88671875" style="148" customWidth="1"/>
    <col min="1286" max="1286" width="9" style="148" customWidth="1"/>
    <col min="1287" max="1287" width="12" style="148" customWidth="1"/>
    <col min="1288" max="1288" width="5.44140625" style="148" customWidth="1"/>
    <col min="1289" max="1289" width="8.88671875" style="148" customWidth="1"/>
    <col min="1290" max="1290" width="0.5546875" style="148" customWidth="1"/>
    <col min="1291" max="1291" width="12.33203125" style="148" customWidth="1"/>
    <col min="1292" max="1292" width="11.6640625" style="148" customWidth="1"/>
    <col min="1293" max="1293" width="0.109375" style="148" customWidth="1"/>
    <col min="1294" max="1294" width="5.88671875" style="148" customWidth="1"/>
    <col min="1295" max="1295" width="4.88671875" style="148" customWidth="1"/>
    <col min="1296" max="1296" width="13.44140625" style="148" customWidth="1"/>
    <col min="1297" max="1297" width="10.6640625" style="148" customWidth="1"/>
    <col min="1298" max="1298" width="10.44140625" style="148" customWidth="1"/>
    <col min="1299" max="1299" width="11.5546875" style="148" customWidth="1"/>
    <col min="1300" max="1300" width="0" style="148" hidden="1" customWidth="1"/>
    <col min="1301" max="1301" width="14" style="148" customWidth="1"/>
    <col min="1302" max="1533" width="9.109375" style="148"/>
    <col min="1534" max="1534" width="3.6640625" style="148" customWidth="1"/>
    <col min="1535" max="1535" width="22.33203125" style="148" customWidth="1"/>
    <col min="1536" max="1536" width="14.44140625" style="148" customWidth="1"/>
    <col min="1537" max="1537" width="9.6640625" style="148" customWidth="1"/>
    <col min="1538" max="1538" width="8.44140625" style="148" customWidth="1"/>
    <col min="1539" max="1539" width="0.33203125" style="148" customWidth="1"/>
    <col min="1540" max="1540" width="8.6640625" style="148" customWidth="1"/>
    <col min="1541" max="1541" width="9.88671875" style="148" customWidth="1"/>
    <col min="1542" max="1542" width="9" style="148" customWidth="1"/>
    <col min="1543" max="1543" width="12" style="148" customWidth="1"/>
    <col min="1544" max="1544" width="5.44140625" style="148" customWidth="1"/>
    <col min="1545" max="1545" width="8.88671875" style="148" customWidth="1"/>
    <col min="1546" max="1546" width="0.5546875" style="148" customWidth="1"/>
    <col min="1547" max="1547" width="12.33203125" style="148" customWidth="1"/>
    <col min="1548" max="1548" width="11.6640625" style="148" customWidth="1"/>
    <col min="1549" max="1549" width="0.109375" style="148" customWidth="1"/>
    <col min="1550" max="1550" width="5.88671875" style="148" customWidth="1"/>
    <col min="1551" max="1551" width="4.88671875" style="148" customWidth="1"/>
    <col min="1552" max="1552" width="13.44140625" style="148" customWidth="1"/>
    <col min="1553" max="1553" width="10.6640625" style="148" customWidth="1"/>
    <col min="1554" max="1554" width="10.44140625" style="148" customWidth="1"/>
    <col min="1555" max="1555" width="11.5546875" style="148" customWidth="1"/>
    <col min="1556" max="1556" width="0" style="148" hidden="1" customWidth="1"/>
    <col min="1557" max="1557" width="14" style="148" customWidth="1"/>
    <col min="1558" max="1789" width="9.109375" style="148"/>
    <col min="1790" max="1790" width="3.6640625" style="148" customWidth="1"/>
    <col min="1791" max="1791" width="22.33203125" style="148" customWidth="1"/>
    <col min="1792" max="1792" width="14.44140625" style="148" customWidth="1"/>
    <col min="1793" max="1793" width="9.6640625" style="148" customWidth="1"/>
    <col min="1794" max="1794" width="8.44140625" style="148" customWidth="1"/>
    <col min="1795" max="1795" width="0.33203125" style="148" customWidth="1"/>
    <col min="1796" max="1796" width="8.6640625" style="148" customWidth="1"/>
    <col min="1797" max="1797" width="9.88671875" style="148" customWidth="1"/>
    <col min="1798" max="1798" width="9" style="148" customWidth="1"/>
    <col min="1799" max="1799" width="12" style="148" customWidth="1"/>
    <col min="1800" max="1800" width="5.44140625" style="148" customWidth="1"/>
    <col min="1801" max="1801" width="8.88671875" style="148" customWidth="1"/>
    <col min="1802" max="1802" width="0.5546875" style="148" customWidth="1"/>
    <col min="1803" max="1803" width="12.33203125" style="148" customWidth="1"/>
    <col min="1804" max="1804" width="11.6640625" style="148" customWidth="1"/>
    <col min="1805" max="1805" width="0.109375" style="148" customWidth="1"/>
    <col min="1806" max="1806" width="5.88671875" style="148" customWidth="1"/>
    <col min="1807" max="1807" width="4.88671875" style="148" customWidth="1"/>
    <col min="1808" max="1808" width="13.44140625" style="148" customWidth="1"/>
    <col min="1809" max="1809" width="10.6640625" style="148" customWidth="1"/>
    <col min="1810" max="1810" width="10.44140625" style="148" customWidth="1"/>
    <col min="1811" max="1811" width="11.5546875" style="148" customWidth="1"/>
    <col min="1812" max="1812" width="0" style="148" hidden="1" customWidth="1"/>
    <col min="1813" max="1813" width="14" style="148" customWidth="1"/>
    <col min="1814" max="2045" width="9.109375" style="148"/>
    <col min="2046" max="2046" width="3.6640625" style="148" customWidth="1"/>
    <col min="2047" max="2047" width="22.33203125" style="148" customWidth="1"/>
    <col min="2048" max="2048" width="14.44140625" style="148" customWidth="1"/>
    <col min="2049" max="2049" width="9.6640625" style="148" customWidth="1"/>
    <col min="2050" max="2050" width="8.44140625" style="148" customWidth="1"/>
    <col min="2051" max="2051" width="0.33203125" style="148" customWidth="1"/>
    <col min="2052" max="2052" width="8.6640625" style="148" customWidth="1"/>
    <col min="2053" max="2053" width="9.88671875" style="148" customWidth="1"/>
    <col min="2054" max="2054" width="9" style="148" customWidth="1"/>
    <col min="2055" max="2055" width="12" style="148" customWidth="1"/>
    <col min="2056" max="2056" width="5.44140625" style="148" customWidth="1"/>
    <col min="2057" max="2057" width="8.88671875" style="148" customWidth="1"/>
    <col min="2058" max="2058" width="0.5546875" style="148" customWidth="1"/>
    <col min="2059" max="2059" width="12.33203125" style="148" customWidth="1"/>
    <col min="2060" max="2060" width="11.6640625" style="148" customWidth="1"/>
    <col min="2061" max="2061" width="0.109375" style="148" customWidth="1"/>
    <col min="2062" max="2062" width="5.88671875" style="148" customWidth="1"/>
    <col min="2063" max="2063" width="4.88671875" style="148" customWidth="1"/>
    <col min="2064" max="2064" width="13.44140625" style="148" customWidth="1"/>
    <col min="2065" max="2065" width="10.6640625" style="148" customWidth="1"/>
    <col min="2066" max="2066" width="10.44140625" style="148" customWidth="1"/>
    <col min="2067" max="2067" width="11.5546875" style="148" customWidth="1"/>
    <col min="2068" max="2068" width="0" style="148" hidden="1" customWidth="1"/>
    <col min="2069" max="2069" width="14" style="148" customWidth="1"/>
    <col min="2070" max="2301" width="9.109375" style="148"/>
    <col min="2302" max="2302" width="3.6640625" style="148" customWidth="1"/>
    <col min="2303" max="2303" width="22.33203125" style="148" customWidth="1"/>
    <col min="2304" max="2304" width="14.44140625" style="148" customWidth="1"/>
    <col min="2305" max="2305" width="9.6640625" style="148" customWidth="1"/>
    <col min="2306" max="2306" width="8.44140625" style="148" customWidth="1"/>
    <col min="2307" max="2307" width="0.33203125" style="148" customWidth="1"/>
    <col min="2308" max="2308" width="8.6640625" style="148" customWidth="1"/>
    <col min="2309" max="2309" width="9.88671875" style="148" customWidth="1"/>
    <col min="2310" max="2310" width="9" style="148" customWidth="1"/>
    <col min="2311" max="2311" width="12" style="148" customWidth="1"/>
    <col min="2312" max="2312" width="5.44140625" style="148" customWidth="1"/>
    <col min="2313" max="2313" width="8.88671875" style="148" customWidth="1"/>
    <col min="2314" max="2314" width="0.5546875" style="148" customWidth="1"/>
    <col min="2315" max="2315" width="12.33203125" style="148" customWidth="1"/>
    <col min="2316" max="2316" width="11.6640625" style="148" customWidth="1"/>
    <col min="2317" max="2317" width="0.109375" style="148" customWidth="1"/>
    <col min="2318" max="2318" width="5.88671875" style="148" customWidth="1"/>
    <col min="2319" max="2319" width="4.88671875" style="148" customWidth="1"/>
    <col min="2320" max="2320" width="13.44140625" style="148" customWidth="1"/>
    <col min="2321" max="2321" width="10.6640625" style="148" customWidth="1"/>
    <col min="2322" max="2322" width="10.44140625" style="148" customWidth="1"/>
    <col min="2323" max="2323" width="11.5546875" style="148" customWidth="1"/>
    <col min="2324" max="2324" width="0" style="148" hidden="1" customWidth="1"/>
    <col min="2325" max="2325" width="14" style="148" customWidth="1"/>
    <col min="2326" max="2557" width="9.109375" style="148"/>
    <col min="2558" max="2558" width="3.6640625" style="148" customWidth="1"/>
    <col min="2559" max="2559" width="22.33203125" style="148" customWidth="1"/>
    <col min="2560" max="2560" width="14.44140625" style="148" customWidth="1"/>
    <col min="2561" max="2561" width="9.6640625" style="148" customWidth="1"/>
    <col min="2562" max="2562" width="8.44140625" style="148" customWidth="1"/>
    <col min="2563" max="2563" width="0.33203125" style="148" customWidth="1"/>
    <col min="2564" max="2564" width="8.6640625" style="148" customWidth="1"/>
    <col min="2565" max="2565" width="9.88671875" style="148" customWidth="1"/>
    <col min="2566" max="2566" width="9" style="148" customWidth="1"/>
    <col min="2567" max="2567" width="12" style="148" customWidth="1"/>
    <col min="2568" max="2568" width="5.44140625" style="148" customWidth="1"/>
    <col min="2569" max="2569" width="8.88671875" style="148" customWidth="1"/>
    <col min="2570" max="2570" width="0.5546875" style="148" customWidth="1"/>
    <col min="2571" max="2571" width="12.33203125" style="148" customWidth="1"/>
    <col min="2572" max="2572" width="11.6640625" style="148" customWidth="1"/>
    <col min="2573" max="2573" width="0.109375" style="148" customWidth="1"/>
    <col min="2574" max="2574" width="5.88671875" style="148" customWidth="1"/>
    <col min="2575" max="2575" width="4.88671875" style="148" customWidth="1"/>
    <col min="2576" max="2576" width="13.44140625" style="148" customWidth="1"/>
    <col min="2577" max="2577" width="10.6640625" style="148" customWidth="1"/>
    <col min="2578" max="2578" width="10.44140625" style="148" customWidth="1"/>
    <col min="2579" max="2579" width="11.5546875" style="148" customWidth="1"/>
    <col min="2580" max="2580" width="0" style="148" hidden="1" customWidth="1"/>
    <col min="2581" max="2581" width="14" style="148" customWidth="1"/>
    <col min="2582" max="2813" width="9.109375" style="148"/>
    <col min="2814" max="2814" width="3.6640625" style="148" customWidth="1"/>
    <col min="2815" max="2815" width="22.33203125" style="148" customWidth="1"/>
    <col min="2816" max="2816" width="14.44140625" style="148" customWidth="1"/>
    <col min="2817" max="2817" width="9.6640625" style="148" customWidth="1"/>
    <col min="2818" max="2818" width="8.44140625" style="148" customWidth="1"/>
    <col min="2819" max="2819" width="0.33203125" style="148" customWidth="1"/>
    <col min="2820" max="2820" width="8.6640625" style="148" customWidth="1"/>
    <col min="2821" max="2821" width="9.88671875" style="148" customWidth="1"/>
    <col min="2822" max="2822" width="9" style="148" customWidth="1"/>
    <col min="2823" max="2823" width="12" style="148" customWidth="1"/>
    <col min="2824" max="2824" width="5.44140625" style="148" customWidth="1"/>
    <col min="2825" max="2825" width="8.88671875" style="148" customWidth="1"/>
    <col min="2826" max="2826" width="0.5546875" style="148" customWidth="1"/>
    <col min="2827" max="2827" width="12.33203125" style="148" customWidth="1"/>
    <col min="2828" max="2828" width="11.6640625" style="148" customWidth="1"/>
    <col min="2829" max="2829" width="0.109375" style="148" customWidth="1"/>
    <col min="2830" max="2830" width="5.88671875" style="148" customWidth="1"/>
    <col min="2831" max="2831" width="4.88671875" style="148" customWidth="1"/>
    <col min="2832" max="2832" width="13.44140625" style="148" customWidth="1"/>
    <col min="2833" max="2833" width="10.6640625" style="148" customWidth="1"/>
    <col min="2834" max="2834" width="10.44140625" style="148" customWidth="1"/>
    <col min="2835" max="2835" width="11.5546875" style="148" customWidth="1"/>
    <col min="2836" max="2836" width="0" style="148" hidden="1" customWidth="1"/>
    <col min="2837" max="2837" width="14" style="148" customWidth="1"/>
    <col min="2838" max="3069" width="9.109375" style="148"/>
    <col min="3070" max="3070" width="3.6640625" style="148" customWidth="1"/>
    <col min="3071" max="3071" width="22.33203125" style="148" customWidth="1"/>
    <col min="3072" max="3072" width="14.44140625" style="148" customWidth="1"/>
    <col min="3073" max="3073" width="9.6640625" style="148" customWidth="1"/>
    <col min="3074" max="3074" width="8.44140625" style="148" customWidth="1"/>
    <col min="3075" max="3075" width="0.33203125" style="148" customWidth="1"/>
    <col min="3076" max="3076" width="8.6640625" style="148" customWidth="1"/>
    <col min="3077" max="3077" width="9.88671875" style="148" customWidth="1"/>
    <col min="3078" max="3078" width="9" style="148" customWidth="1"/>
    <col min="3079" max="3079" width="12" style="148" customWidth="1"/>
    <col min="3080" max="3080" width="5.44140625" style="148" customWidth="1"/>
    <col min="3081" max="3081" width="8.88671875" style="148" customWidth="1"/>
    <col min="3082" max="3082" width="0.5546875" style="148" customWidth="1"/>
    <col min="3083" max="3083" width="12.33203125" style="148" customWidth="1"/>
    <col min="3084" max="3084" width="11.6640625" style="148" customWidth="1"/>
    <col min="3085" max="3085" width="0.109375" style="148" customWidth="1"/>
    <col min="3086" max="3086" width="5.88671875" style="148" customWidth="1"/>
    <col min="3087" max="3087" width="4.88671875" style="148" customWidth="1"/>
    <col min="3088" max="3088" width="13.44140625" style="148" customWidth="1"/>
    <col min="3089" max="3089" width="10.6640625" style="148" customWidth="1"/>
    <col min="3090" max="3090" width="10.44140625" style="148" customWidth="1"/>
    <col min="3091" max="3091" width="11.5546875" style="148" customWidth="1"/>
    <col min="3092" max="3092" width="0" style="148" hidden="1" customWidth="1"/>
    <col min="3093" max="3093" width="14" style="148" customWidth="1"/>
    <col min="3094" max="3325" width="9.109375" style="148"/>
    <col min="3326" max="3326" width="3.6640625" style="148" customWidth="1"/>
    <col min="3327" max="3327" width="22.33203125" style="148" customWidth="1"/>
    <col min="3328" max="3328" width="14.44140625" style="148" customWidth="1"/>
    <col min="3329" max="3329" width="9.6640625" style="148" customWidth="1"/>
    <col min="3330" max="3330" width="8.44140625" style="148" customWidth="1"/>
    <col min="3331" max="3331" width="0.33203125" style="148" customWidth="1"/>
    <col min="3332" max="3332" width="8.6640625" style="148" customWidth="1"/>
    <col min="3333" max="3333" width="9.88671875" style="148" customWidth="1"/>
    <col min="3334" max="3334" width="9" style="148" customWidth="1"/>
    <col min="3335" max="3335" width="12" style="148" customWidth="1"/>
    <col min="3336" max="3336" width="5.44140625" style="148" customWidth="1"/>
    <col min="3337" max="3337" width="8.88671875" style="148" customWidth="1"/>
    <col min="3338" max="3338" width="0.5546875" style="148" customWidth="1"/>
    <col min="3339" max="3339" width="12.33203125" style="148" customWidth="1"/>
    <col min="3340" max="3340" width="11.6640625" style="148" customWidth="1"/>
    <col min="3341" max="3341" width="0.109375" style="148" customWidth="1"/>
    <col min="3342" max="3342" width="5.88671875" style="148" customWidth="1"/>
    <col min="3343" max="3343" width="4.88671875" style="148" customWidth="1"/>
    <col min="3344" max="3344" width="13.44140625" style="148" customWidth="1"/>
    <col min="3345" max="3345" width="10.6640625" style="148" customWidth="1"/>
    <col min="3346" max="3346" width="10.44140625" style="148" customWidth="1"/>
    <col min="3347" max="3347" width="11.5546875" style="148" customWidth="1"/>
    <col min="3348" max="3348" width="0" style="148" hidden="1" customWidth="1"/>
    <col min="3349" max="3349" width="14" style="148" customWidth="1"/>
    <col min="3350" max="3581" width="9.109375" style="148"/>
    <col min="3582" max="3582" width="3.6640625" style="148" customWidth="1"/>
    <col min="3583" max="3583" width="22.33203125" style="148" customWidth="1"/>
    <col min="3584" max="3584" width="14.44140625" style="148" customWidth="1"/>
    <col min="3585" max="3585" width="9.6640625" style="148" customWidth="1"/>
    <col min="3586" max="3586" width="8.44140625" style="148" customWidth="1"/>
    <col min="3587" max="3587" width="0.33203125" style="148" customWidth="1"/>
    <col min="3588" max="3588" width="8.6640625" style="148" customWidth="1"/>
    <col min="3589" max="3589" width="9.88671875" style="148" customWidth="1"/>
    <col min="3590" max="3590" width="9" style="148" customWidth="1"/>
    <col min="3591" max="3591" width="12" style="148" customWidth="1"/>
    <col min="3592" max="3592" width="5.44140625" style="148" customWidth="1"/>
    <col min="3593" max="3593" width="8.88671875" style="148" customWidth="1"/>
    <col min="3594" max="3594" width="0.5546875" style="148" customWidth="1"/>
    <col min="3595" max="3595" width="12.33203125" style="148" customWidth="1"/>
    <col min="3596" max="3596" width="11.6640625" style="148" customWidth="1"/>
    <col min="3597" max="3597" width="0.109375" style="148" customWidth="1"/>
    <col min="3598" max="3598" width="5.88671875" style="148" customWidth="1"/>
    <col min="3599" max="3599" width="4.88671875" style="148" customWidth="1"/>
    <col min="3600" max="3600" width="13.44140625" style="148" customWidth="1"/>
    <col min="3601" max="3601" width="10.6640625" style="148" customWidth="1"/>
    <col min="3602" max="3602" width="10.44140625" style="148" customWidth="1"/>
    <col min="3603" max="3603" width="11.5546875" style="148" customWidth="1"/>
    <col min="3604" max="3604" width="0" style="148" hidden="1" customWidth="1"/>
    <col min="3605" max="3605" width="14" style="148" customWidth="1"/>
    <col min="3606" max="3837" width="9.109375" style="148"/>
    <col min="3838" max="3838" width="3.6640625" style="148" customWidth="1"/>
    <col min="3839" max="3839" width="22.33203125" style="148" customWidth="1"/>
    <col min="3840" max="3840" width="14.44140625" style="148" customWidth="1"/>
    <col min="3841" max="3841" width="9.6640625" style="148" customWidth="1"/>
    <col min="3842" max="3842" width="8.44140625" style="148" customWidth="1"/>
    <col min="3843" max="3843" width="0.33203125" style="148" customWidth="1"/>
    <col min="3844" max="3844" width="8.6640625" style="148" customWidth="1"/>
    <col min="3845" max="3845" width="9.88671875" style="148" customWidth="1"/>
    <col min="3846" max="3846" width="9" style="148" customWidth="1"/>
    <col min="3847" max="3847" width="12" style="148" customWidth="1"/>
    <col min="3848" max="3848" width="5.44140625" style="148" customWidth="1"/>
    <col min="3849" max="3849" width="8.88671875" style="148" customWidth="1"/>
    <col min="3850" max="3850" width="0.5546875" style="148" customWidth="1"/>
    <col min="3851" max="3851" width="12.33203125" style="148" customWidth="1"/>
    <col min="3852" max="3852" width="11.6640625" style="148" customWidth="1"/>
    <col min="3853" max="3853" width="0.109375" style="148" customWidth="1"/>
    <col min="3854" max="3854" width="5.88671875" style="148" customWidth="1"/>
    <col min="3855" max="3855" width="4.88671875" style="148" customWidth="1"/>
    <col min="3856" max="3856" width="13.44140625" style="148" customWidth="1"/>
    <col min="3857" max="3857" width="10.6640625" style="148" customWidth="1"/>
    <col min="3858" max="3858" width="10.44140625" style="148" customWidth="1"/>
    <col min="3859" max="3859" width="11.5546875" style="148" customWidth="1"/>
    <col min="3860" max="3860" width="0" style="148" hidden="1" customWidth="1"/>
    <col min="3861" max="3861" width="14" style="148" customWidth="1"/>
    <col min="3862" max="4093" width="9.109375" style="148"/>
    <col min="4094" max="4094" width="3.6640625" style="148" customWidth="1"/>
    <col min="4095" max="4095" width="22.33203125" style="148" customWidth="1"/>
    <col min="4096" max="4096" width="14.44140625" style="148" customWidth="1"/>
    <col min="4097" max="4097" width="9.6640625" style="148" customWidth="1"/>
    <col min="4098" max="4098" width="8.44140625" style="148" customWidth="1"/>
    <col min="4099" max="4099" width="0.33203125" style="148" customWidth="1"/>
    <col min="4100" max="4100" width="8.6640625" style="148" customWidth="1"/>
    <col min="4101" max="4101" width="9.88671875" style="148" customWidth="1"/>
    <col min="4102" max="4102" width="9" style="148" customWidth="1"/>
    <col min="4103" max="4103" width="12" style="148" customWidth="1"/>
    <col min="4104" max="4104" width="5.44140625" style="148" customWidth="1"/>
    <col min="4105" max="4105" width="8.88671875" style="148" customWidth="1"/>
    <col min="4106" max="4106" width="0.5546875" style="148" customWidth="1"/>
    <col min="4107" max="4107" width="12.33203125" style="148" customWidth="1"/>
    <col min="4108" max="4108" width="11.6640625" style="148" customWidth="1"/>
    <col min="4109" max="4109" width="0.109375" style="148" customWidth="1"/>
    <col min="4110" max="4110" width="5.88671875" style="148" customWidth="1"/>
    <col min="4111" max="4111" width="4.88671875" style="148" customWidth="1"/>
    <col min="4112" max="4112" width="13.44140625" style="148" customWidth="1"/>
    <col min="4113" max="4113" width="10.6640625" style="148" customWidth="1"/>
    <col min="4114" max="4114" width="10.44140625" style="148" customWidth="1"/>
    <col min="4115" max="4115" width="11.5546875" style="148" customWidth="1"/>
    <col min="4116" max="4116" width="0" style="148" hidden="1" customWidth="1"/>
    <col min="4117" max="4117" width="14" style="148" customWidth="1"/>
    <col min="4118" max="4349" width="9.109375" style="148"/>
    <col min="4350" max="4350" width="3.6640625" style="148" customWidth="1"/>
    <col min="4351" max="4351" width="22.33203125" style="148" customWidth="1"/>
    <col min="4352" max="4352" width="14.44140625" style="148" customWidth="1"/>
    <col min="4353" max="4353" width="9.6640625" style="148" customWidth="1"/>
    <col min="4354" max="4354" width="8.44140625" style="148" customWidth="1"/>
    <col min="4355" max="4355" width="0.33203125" style="148" customWidth="1"/>
    <col min="4356" max="4356" width="8.6640625" style="148" customWidth="1"/>
    <col min="4357" max="4357" width="9.88671875" style="148" customWidth="1"/>
    <col min="4358" max="4358" width="9" style="148" customWidth="1"/>
    <col min="4359" max="4359" width="12" style="148" customWidth="1"/>
    <col min="4360" max="4360" width="5.44140625" style="148" customWidth="1"/>
    <col min="4361" max="4361" width="8.88671875" style="148" customWidth="1"/>
    <col min="4362" max="4362" width="0.5546875" style="148" customWidth="1"/>
    <col min="4363" max="4363" width="12.33203125" style="148" customWidth="1"/>
    <col min="4364" max="4364" width="11.6640625" style="148" customWidth="1"/>
    <col min="4365" max="4365" width="0.109375" style="148" customWidth="1"/>
    <col min="4366" max="4366" width="5.88671875" style="148" customWidth="1"/>
    <col min="4367" max="4367" width="4.88671875" style="148" customWidth="1"/>
    <col min="4368" max="4368" width="13.44140625" style="148" customWidth="1"/>
    <col min="4369" max="4369" width="10.6640625" style="148" customWidth="1"/>
    <col min="4370" max="4370" width="10.44140625" style="148" customWidth="1"/>
    <col min="4371" max="4371" width="11.5546875" style="148" customWidth="1"/>
    <col min="4372" max="4372" width="0" style="148" hidden="1" customWidth="1"/>
    <col min="4373" max="4373" width="14" style="148" customWidth="1"/>
    <col min="4374" max="4605" width="9.109375" style="148"/>
    <col min="4606" max="4606" width="3.6640625" style="148" customWidth="1"/>
    <col min="4607" max="4607" width="22.33203125" style="148" customWidth="1"/>
    <col min="4608" max="4608" width="14.44140625" style="148" customWidth="1"/>
    <col min="4609" max="4609" width="9.6640625" style="148" customWidth="1"/>
    <col min="4610" max="4610" width="8.44140625" style="148" customWidth="1"/>
    <col min="4611" max="4611" width="0.33203125" style="148" customWidth="1"/>
    <col min="4612" max="4612" width="8.6640625" style="148" customWidth="1"/>
    <col min="4613" max="4613" width="9.88671875" style="148" customWidth="1"/>
    <col min="4614" max="4614" width="9" style="148" customWidth="1"/>
    <col min="4615" max="4615" width="12" style="148" customWidth="1"/>
    <col min="4616" max="4616" width="5.44140625" style="148" customWidth="1"/>
    <col min="4617" max="4617" width="8.88671875" style="148" customWidth="1"/>
    <col min="4618" max="4618" width="0.5546875" style="148" customWidth="1"/>
    <col min="4619" max="4619" width="12.33203125" style="148" customWidth="1"/>
    <col min="4620" max="4620" width="11.6640625" style="148" customWidth="1"/>
    <col min="4621" max="4621" width="0.109375" style="148" customWidth="1"/>
    <col min="4622" max="4622" width="5.88671875" style="148" customWidth="1"/>
    <col min="4623" max="4623" width="4.88671875" style="148" customWidth="1"/>
    <col min="4624" max="4624" width="13.44140625" style="148" customWidth="1"/>
    <col min="4625" max="4625" width="10.6640625" style="148" customWidth="1"/>
    <col min="4626" max="4626" width="10.44140625" style="148" customWidth="1"/>
    <col min="4627" max="4627" width="11.5546875" style="148" customWidth="1"/>
    <col min="4628" max="4628" width="0" style="148" hidden="1" customWidth="1"/>
    <col min="4629" max="4629" width="14" style="148" customWidth="1"/>
    <col min="4630" max="4861" width="9.109375" style="148"/>
    <col min="4862" max="4862" width="3.6640625" style="148" customWidth="1"/>
    <col min="4863" max="4863" width="22.33203125" style="148" customWidth="1"/>
    <col min="4864" max="4864" width="14.44140625" style="148" customWidth="1"/>
    <col min="4865" max="4865" width="9.6640625" style="148" customWidth="1"/>
    <col min="4866" max="4866" width="8.44140625" style="148" customWidth="1"/>
    <col min="4867" max="4867" width="0.33203125" style="148" customWidth="1"/>
    <col min="4868" max="4868" width="8.6640625" style="148" customWidth="1"/>
    <col min="4869" max="4869" width="9.88671875" style="148" customWidth="1"/>
    <col min="4870" max="4870" width="9" style="148" customWidth="1"/>
    <col min="4871" max="4871" width="12" style="148" customWidth="1"/>
    <col min="4872" max="4872" width="5.44140625" style="148" customWidth="1"/>
    <col min="4873" max="4873" width="8.88671875" style="148" customWidth="1"/>
    <col min="4874" max="4874" width="0.5546875" style="148" customWidth="1"/>
    <col min="4875" max="4875" width="12.33203125" style="148" customWidth="1"/>
    <col min="4876" max="4876" width="11.6640625" style="148" customWidth="1"/>
    <col min="4877" max="4877" width="0.109375" style="148" customWidth="1"/>
    <col min="4878" max="4878" width="5.88671875" style="148" customWidth="1"/>
    <col min="4879" max="4879" width="4.88671875" style="148" customWidth="1"/>
    <col min="4880" max="4880" width="13.44140625" style="148" customWidth="1"/>
    <col min="4881" max="4881" width="10.6640625" style="148" customWidth="1"/>
    <col min="4882" max="4882" width="10.44140625" style="148" customWidth="1"/>
    <col min="4883" max="4883" width="11.5546875" style="148" customWidth="1"/>
    <col min="4884" max="4884" width="0" style="148" hidden="1" customWidth="1"/>
    <col min="4885" max="4885" width="14" style="148" customWidth="1"/>
    <col min="4886" max="5117" width="9.109375" style="148"/>
    <col min="5118" max="5118" width="3.6640625" style="148" customWidth="1"/>
    <col min="5119" max="5119" width="22.33203125" style="148" customWidth="1"/>
    <col min="5120" max="5120" width="14.44140625" style="148" customWidth="1"/>
    <col min="5121" max="5121" width="9.6640625" style="148" customWidth="1"/>
    <col min="5122" max="5122" width="8.44140625" style="148" customWidth="1"/>
    <col min="5123" max="5123" width="0.33203125" style="148" customWidth="1"/>
    <col min="5124" max="5124" width="8.6640625" style="148" customWidth="1"/>
    <col min="5125" max="5125" width="9.88671875" style="148" customWidth="1"/>
    <col min="5126" max="5126" width="9" style="148" customWidth="1"/>
    <col min="5127" max="5127" width="12" style="148" customWidth="1"/>
    <col min="5128" max="5128" width="5.44140625" style="148" customWidth="1"/>
    <col min="5129" max="5129" width="8.88671875" style="148" customWidth="1"/>
    <col min="5130" max="5130" width="0.5546875" style="148" customWidth="1"/>
    <col min="5131" max="5131" width="12.33203125" style="148" customWidth="1"/>
    <col min="5132" max="5132" width="11.6640625" style="148" customWidth="1"/>
    <col min="5133" max="5133" width="0.109375" style="148" customWidth="1"/>
    <col min="5134" max="5134" width="5.88671875" style="148" customWidth="1"/>
    <col min="5135" max="5135" width="4.88671875" style="148" customWidth="1"/>
    <col min="5136" max="5136" width="13.44140625" style="148" customWidth="1"/>
    <col min="5137" max="5137" width="10.6640625" style="148" customWidth="1"/>
    <col min="5138" max="5138" width="10.44140625" style="148" customWidth="1"/>
    <col min="5139" max="5139" width="11.5546875" style="148" customWidth="1"/>
    <col min="5140" max="5140" width="0" style="148" hidden="1" customWidth="1"/>
    <col min="5141" max="5141" width="14" style="148" customWidth="1"/>
    <col min="5142" max="5373" width="9.109375" style="148"/>
    <col min="5374" max="5374" width="3.6640625" style="148" customWidth="1"/>
    <col min="5375" max="5375" width="22.33203125" style="148" customWidth="1"/>
    <col min="5376" max="5376" width="14.44140625" style="148" customWidth="1"/>
    <col min="5377" max="5377" width="9.6640625" style="148" customWidth="1"/>
    <col min="5378" max="5378" width="8.44140625" style="148" customWidth="1"/>
    <col min="5379" max="5379" width="0.33203125" style="148" customWidth="1"/>
    <col min="5380" max="5380" width="8.6640625" style="148" customWidth="1"/>
    <col min="5381" max="5381" width="9.88671875" style="148" customWidth="1"/>
    <col min="5382" max="5382" width="9" style="148" customWidth="1"/>
    <col min="5383" max="5383" width="12" style="148" customWidth="1"/>
    <col min="5384" max="5384" width="5.44140625" style="148" customWidth="1"/>
    <col min="5385" max="5385" width="8.88671875" style="148" customWidth="1"/>
    <col min="5386" max="5386" width="0.5546875" style="148" customWidth="1"/>
    <col min="5387" max="5387" width="12.33203125" style="148" customWidth="1"/>
    <col min="5388" max="5388" width="11.6640625" style="148" customWidth="1"/>
    <col min="5389" max="5389" width="0.109375" style="148" customWidth="1"/>
    <col min="5390" max="5390" width="5.88671875" style="148" customWidth="1"/>
    <col min="5391" max="5391" width="4.88671875" style="148" customWidth="1"/>
    <col min="5392" max="5392" width="13.44140625" style="148" customWidth="1"/>
    <col min="5393" max="5393" width="10.6640625" style="148" customWidth="1"/>
    <col min="5394" max="5394" width="10.44140625" style="148" customWidth="1"/>
    <col min="5395" max="5395" width="11.5546875" style="148" customWidth="1"/>
    <col min="5396" max="5396" width="0" style="148" hidden="1" customWidth="1"/>
    <col min="5397" max="5397" width="14" style="148" customWidth="1"/>
    <col min="5398" max="5629" width="9.109375" style="148"/>
    <col min="5630" max="5630" width="3.6640625" style="148" customWidth="1"/>
    <col min="5631" max="5631" width="22.33203125" style="148" customWidth="1"/>
    <col min="5632" max="5632" width="14.44140625" style="148" customWidth="1"/>
    <col min="5633" max="5633" width="9.6640625" style="148" customWidth="1"/>
    <col min="5634" max="5634" width="8.44140625" style="148" customWidth="1"/>
    <col min="5635" max="5635" width="0.33203125" style="148" customWidth="1"/>
    <col min="5636" max="5636" width="8.6640625" style="148" customWidth="1"/>
    <col min="5637" max="5637" width="9.88671875" style="148" customWidth="1"/>
    <col min="5638" max="5638" width="9" style="148" customWidth="1"/>
    <col min="5639" max="5639" width="12" style="148" customWidth="1"/>
    <col min="5640" max="5640" width="5.44140625" style="148" customWidth="1"/>
    <col min="5641" max="5641" width="8.88671875" style="148" customWidth="1"/>
    <col min="5642" max="5642" width="0.5546875" style="148" customWidth="1"/>
    <col min="5643" max="5643" width="12.33203125" style="148" customWidth="1"/>
    <col min="5644" max="5644" width="11.6640625" style="148" customWidth="1"/>
    <col min="5645" max="5645" width="0.109375" style="148" customWidth="1"/>
    <col min="5646" max="5646" width="5.88671875" style="148" customWidth="1"/>
    <col min="5647" max="5647" width="4.88671875" style="148" customWidth="1"/>
    <col min="5648" max="5648" width="13.44140625" style="148" customWidth="1"/>
    <col min="5649" max="5649" width="10.6640625" style="148" customWidth="1"/>
    <col min="5650" max="5650" width="10.44140625" style="148" customWidth="1"/>
    <col min="5651" max="5651" width="11.5546875" style="148" customWidth="1"/>
    <col min="5652" max="5652" width="0" style="148" hidden="1" customWidth="1"/>
    <col min="5653" max="5653" width="14" style="148" customWidth="1"/>
    <col min="5654" max="5885" width="9.109375" style="148"/>
    <col min="5886" max="5886" width="3.6640625" style="148" customWidth="1"/>
    <col min="5887" max="5887" width="22.33203125" style="148" customWidth="1"/>
    <col min="5888" max="5888" width="14.44140625" style="148" customWidth="1"/>
    <col min="5889" max="5889" width="9.6640625" style="148" customWidth="1"/>
    <col min="5890" max="5890" width="8.44140625" style="148" customWidth="1"/>
    <col min="5891" max="5891" width="0.33203125" style="148" customWidth="1"/>
    <col min="5892" max="5892" width="8.6640625" style="148" customWidth="1"/>
    <col min="5893" max="5893" width="9.88671875" style="148" customWidth="1"/>
    <col min="5894" max="5894" width="9" style="148" customWidth="1"/>
    <col min="5895" max="5895" width="12" style="148" customWidth="1"/>
    <col min="5896" max="5896" width="5.44140625" style="148" customWidth="1"/>
    <col min="5897" max="5897" width="8.88671875" style="148" customWidth="1"/>
    <col min="5898" max="5898" width="0.5546875" style="148" customWidth="1"/>
    <col min="5899" max="5899" width="12.33203125" style="148" customWidth="1"/>
    <col min="5900" max="5900" width="11.6640625" style="148" customWidth="1"/>
    <col min="5901" max="5901" width="0.109375" style="148" customWidth="1"/>
    <col min="5902" max="5902" width="5.88671875" style="148" customWidth="1"/>
    <col min="5903" max="5903" width="4.88671875" style="148" customWidth="1"/>
    <col min="5904" max="5904" width="13.44140625" style="148" customWidth="1"/>
    <col min="5905" max="5905" width="10.6640625" style="148" customWidth="1"/>
    <col min="5906" max="5906" width="10.44140625" style="148" customWidth="1"/>
    <col min="5907" max="5907" width="11.5546875" style="148" customWidth="1"/>
    <col min="5908" max="5908" width="0" style="148" hidden="1" customWidth="1"/>
    <col min="5909" max="5909" width="14" style="148" customWidth="1"/>
    <col min="5910" max="6141" width="9.109375" style="148"/>
    <col min="6142" max="6142" width="3.6640625" style="148" customWidth="1"/>
    <col min="6143" max="6143" width="22.33203125" style="148" customWidth="1"/>
    <col min="6144" max="6144" width="14.44140625" style="148" customWidth="1"/>
    <col min="6145" max="6145" width="9.6640625" style="148" customWidth="1"/>
    <col min="6146" max="6146" width="8.44140625" style="148" customWidth="1"/>
    <col min="6147" max="6147" width="0.33203125" style="148" customWidth="1"/>
    <col min="6148" max="6148" width="8.6640625" style="148" customWidth="1"/>
    <col min="6149" max="6149" width="9.88671875" style="148" customWidth="1"/>
    <col min="6150" max="6150" width="9" style="148" customWidth="1"/>
    <col min="6151" max="6151" width="12" style="148" customWidth="1"/>
    <col min="6152" max="6152" width="5.44140625" style="148" customWidth="1"/>
    <col min="6153" max="6153" width="8.88671875" style="148" customWidth="1"/>
    <col min="6154" max="6154" width="0.5546875" style="148" customWidth="1"/>
    <col min="6155" max="6155" width="12.33203125" style="148" customWidth="1"/>
    <col min="6156" max="6156" width="11.6640625" style="148" customWidth="1"/>
    <col min="6157" max="6157" width="0.109375" style="148" customWidth="1"/>
    <col min="6158" max="6158" width="5.88671875" style="148" customWidth="1"/>
    <col min="6159" max="6159" width="4.88671875" style="148" customWidth="1"/>
    <col min="6160" max="6160" width="13.44140625" style="148" customWidth="1"/>
    <col min="6161" max="6161" width="10.6640625" style="148" customWidth="1"/>
    <col min="6162" max="6162" width="10.44140625" style="148" customWidth="1"/>
    <col min="6163" max="6163" width="11.5546875" style="148" customWidth="1"/>
    <col min="6164" max="6164" width="0" style="148" hidden="1" customWidth="1"/>
    <col min="6165" max="6165" width="14" style="148" customWidth="1"/>
    <col min="6166" max="6397" width="9.109375" style="148"/>
    <col min="6398" max="6398" width="3.6640625" style="148" customWidth="1"/>
    <col min="6399" max="6399" width="22.33203125" style="148" customWidth="1"/>
    <col min="6400" max="6400" width="14.44140625" style="148" customWidth="1"/>
    <col min="6401" max="6401" width="9.6640625" style="148" customWidth="1"/>
    <col min="6402" max="6402" width="8.44140625" style="148" customWidth="1"/>
    <col min="6403" max="6403" width="0.33203125" style="148" customWidth="1"/>
    <col min="6404" max="6404" width="8.6640625" style="148" customWidth="1"/>
    <col min="6405" max="6405" width="9.88671875" style="148" customWidth="1"/>
    <col min="6406" max="6406" width="9" style="148" customWidth="1"/>
    <col min="6407" max="6407" width="12" style="148" customWidth="1"/>
    <col min="6408" max="6408" width="5.44140625" style="148" customWidth="1"/>
    <col min="6409" max="6409" width="8.88671875" style="148" customWidth="1"/>
    <col min="6410" max="6410" width="0.5546875" style="148" customWidth="1"/>
    <col min="6411" max="6411" width="12.33203125" style="148" customWidth="1"/>
    <col min="6412" max="6412" width="11.6640625" style="148" customWidth="1"/>
    <col min="6413" max="6413" width="0.109375" style="148" customWidth="1"/>
    <col min="6414" max="6414" width="5.88671875" style="148" customWidth="1"/>
    <col min="6415" max="6415" width="4.88671875" style="148" customWidth="1"/>
    <col min="6416" max="6416" width="13.44140625" style="148" customWidth="1"/>
    <col min="6417" max="6417" width="10.6640625" style="148" customWidth="1"/>
    <col min="6418" max="6418" width="10.44140625" style="148" customWidth="1"/>
    <col min="6419" max="6419" width="11.5546875" style="148" customWidth="1"/>
    <col min="6420" max="6420" width="0" style="148" hidden="1" customWidth="1"/>
    <col min="6421" max="6421" width="14" style="148" customWidth="1"/>
    <col min="6422" max="6653" width="9.109375" style="148"/>
    <col min="6654" max="6654" width="3.6640625" style="148" customWidth="1"/>
    <col min="6655" max="6655" width="22.33203125" style="148" customWidth="1"/>
    <col min="6656" max="6656" width="14.44140625" style="148" customWidth="1"/>
    <col min="6657" max="6657" width="9.6640625" style="148" customWidth="1"/>
    <col min="6658" max="6658" width="8.44140625" style="148" customWidth="1"/>
    <col min="6659" max="6659" width="0.33203125" style="148" customWidth="1"/>
    <col min="6660" max="6660" width="8.6640625" style="148" customWidth="1"/>
    <col min="6661" max="6661" width="9.88671875" style="148" customWidth="1"/>
    <col min="6662" max="6662" width="9" style="148" customWidth="1"/>
    <col min="6663" max="6663" width="12" style="148" customWidth="1"/>
    <col min="6664" max="6664" width="5.44140625" style="148" customWidth="1"/>
    <col min="6665" max="6665" width="8.88671875" style="148" customWidth="1"/>
    <col min="6666" max="6666" width="0.5546875" style="148" customWidth="1"/>
    <col min="6667" max="6667" width="12.33203125" style="148" customWidth="1"/>
    <col min="6668" max="6668" width="11.6640625" style="148" customWidth="1"/>
    <col min="6669" max="6669" width="0.109375" style="148" customWidth="1"/>
    <col min="6670" max="6670" width="5.88671875" style="148" customWidth="1"/>
    <col min="6671" max="6671" width="4.88671875" style="148" customWidth="1"/>
    <col min="6672" max="6672" width="13.44140625" style="148" customWidth="1"/>
    <col min="6673" max="6673" width="10.6640625" style="148" customWidth="1"/>
    <col min="6674" max="6674" width="10.44140625" style="148" customWidth="1"/>
    <col min="6675" max="6675" width="11.5546875" style="148" customWidth="1"/>
    <col min="6676" max="6676" width="0" style="148" hidden="1" customWidth="1"/>
    <col min="6677" max="6677" width="14" style="148" customWidth="1"/>
    <col min="6678" max="6909" width="9.109375" style="148"/>
    <col min="6910" max="6910" width="3.6640625" style="148" customWidth="1"/>
    <col min="6911" max="6911" width="22.33203125" style="148" customWidth="1"/>
    <col min="6912" max="6912" width="14.44140625" style="148" customWidth="1"/>
    <col min="6913" max="6913" width="9.6640625" style="148" customWidth="1"/>
    <col min="6914" max="6914" width="8.44140625" style="148" customWidth="1"/>
    <col min="6915" max="6915" width="0.33203125" style="148" customWidth="1"/>
    <col min="6916" max="6916" width="8.6640625" style="148" customWidth="1"/>
    <col min="6917" max="6917" width="9.88671875" style="148" customWidth="1"/>
    <col min="6918" max="6918" width="9" style="148" customWidth="1"/>
    <col min="6919" max="6919" width="12" style="148" customWidth="1"/>
    <col min="6920" max="6920" width="5.44140625" style="148" customWidth="1"/>
    <col min="6921" max="6921" width="8.88671875" style="148" customWidth="1"/>
    <col min="6922" max="6922" width="0.5546875" style="148" customWidth="1"/>
    <col min="6923" max="6923" width="12.33203125" style="148" customWidth="1"/>
    <col min="6924" max="6924" width="11.6640625" style="148" customWidth="1"/>
    <col min="6925" max="6925" width="0.109375" style="148" customWidth="1"/>
    <col min="6926" max="6926" width="5.88671875" style="148" customWidth="1"/>
    <col min="6927" max="6927" width="4.88671875" style="148" customWidth="1"/>
    <col min="6928" max="6928" width="13.44140625" style="148" customWidth="1"/>
    <col min="6929" max="6929" width="10.6640625" style="148" customWidth="1"/>
    <col min="6930" max="6930" width="10.44140625" style="148" customWidth="1"/>
    <col min="6931" max="6931" width="11.5546875" style="148" customWidth="1"/>
    <col min="6932" max="6932" width="0" style="148" hidden="1" customWidth="1"/>
    <col min="6933" max="6933" width="14" style="148" customWidth="1"/>
    <col min="6934" max="7165" width="9.109375" style="148"/>
    <col min="7166" max="7166" width="3.6640625" style="148" customWidth="1"/>
    <col min="7167" max="7167" width="22.33203125" style="148" customWidth="1"/>
    <col min="7168" max="7168" width="14.44140625" style="148" customWidth="1"/>
    <col min="7169" max="7169" width="9.6640625" style="148" customWidth="1"/>
    <col min="7170" max="7170" width="8.44140625" style="148" customWidth="1"/>
    <col min="7171" max="7171" width="0.33203125" style="148" customWidth="1"/>
    <col min="7172" max="7172" width="8.6640625" style="148" customWidth="1"/>
    <col min="7173" max="7173" width="9.88671875" style="148" customWidth="1"/>
    <col min="7174" max="7174" width="9" style="148" customWidth="1"/>
    <col min="7175" max="7175" width="12" style="148" customWidth="1"/>
    <col min="7176" max="7176" width="5.44140625" style="148" customWidth="1"/>
    <col min="7177" max="7177" width="8.88671875" style="148" customWidth="1"/>
    <col min="7178" max="7178" width="0.5546875" style="148" customWidth="1"/>
    <col min="7179" max="7179" width="12.33203125" style="148" customWidth="1"/>
    <col min="7180" max="7180" width="11.6640625" style="148" customWidth="1"/>
    <col min="7181" max="7181" width="0.109375" style="148" customWidth="1"/>
    <col min="7182" max="7182" width="5.88671875" style="148" customWidth="1"/>
    <col min="7183" max="7183" width="4.88671875" style="148" customWidth="1"/>
    <col min="7184" max="7184" width="13.44140625" style="148" customWidth="1"/>
    <col min="7185" max="7185" width="10.6640625" style="148" customWidth="1"/>
    <col min="7186" max="7186" width="10.44140625" style="148" customWidth="1"/>
    <col min="7187" max="7187" width="11.5546875" style="148" customWidth="1"/>
    <col min="7188" max="7188" width="0" style="148" hidden="1" customWidth="1"/>
    <col min="7189" max="7189" width="14" style="148" customWidth="1"/>
    <col min="7190" max="7421" width="9.109375" style="148"/>
    <col min="7422" max="7422" width="3.6640625" style="148" customWidth="1"/>
    <col min="7423" max="7423" width="22.33203125" style="148" customWidth="1"/>
    <col min="7424" max="7424" width="14.44140625" style="148" customWidth="1"/>
    <col min="7425" max="7425" width="9.6640625" style="148" customWidth="1"/>
    <col min="7426" max="7426" width="8.44140625" style="148" customWidth="1"/>
    <col min="7427" max="7427" width="0.33203125" style="148" customWidth="1"/>
    <col min="7428" max="7428" width="8.6640625" style="148" customWidth="1"/>
    <col min="7429" max="7429" width="9.88671875" style="148" customWidth="1"/>
    <col min="7430" max="7430" width="9" style="148" customWidth="1"/>
    <col min="7431" max="7431" width="12" style="148" customWidth="1"/>
    <col min="7432" max="7432" width="5.44140625" style="148" customWidth="1"/>
    <col min="7433" max="7433" width="8.88671875" style="148" customWidth="1"/>
    <col min="7434" max="7434" width="0.5546875" style="148" customWidth="1"/>
    <col min="7435" max="7435" width="12.33203125" style="148" customWidth="1"/>
    <col min="7436" max="7436" width="11.6640625" style="148" customWidth="1"/>
    <col min="7437" max="7437" width="0.109375" style="148" customWidth="1"/>
    <col min="7438" max="7438" width="5.88671875" style="148" customWidth="1"/>
    <col min="7439" max="7439" width="4.88671875" style="148" customWidth="1"/>
    <col min="7440" max="7440" width="13.44140625" style="148" customWidth="1"/>
    <col min="7441" max="7441" width="10.6640625" style="148" customWidth="1"/>
    <col min="7442" max="7442" width="10.44140625" style="148" customWidth="1"/>
    <col min="7443" max="7443" width="11.5546875" style="148" customWidth="1"/>
    <col min="7444" max="7444" width="0" style="148" hidden="1" customWidth="1"/>
    <col min="7445" max="7445" width="14" style="148" customWidth="1"/>
    <col min="7446" max="7677" width="9.109375" style="148"/>
    <col min="7678" max="7678" width="3.6640625" style="148" customWidth="1"/>
    <col min="7679" max="7679" width="22.33203125" style="148" customWidth="1"/>
    <col min="7680" max="7680" width="14.44140625" style="148" customWidth="1"/>
    <col min="7681" max="7681" width="9.6640625" style="148" customWidth="1"/>
    <col min="7682" max="7682" width="8.44140625" style="148" customWidth="1"/>
    <col min="7683" max="7683" width="0.33203125" style="148" customWidth="1"/>
    <col min="7684" max="7684" width="8.6640625" style="148" customWidth="1"/>
    <col min="7685" max="7685" width="9.88671875" style="148" customWidth="1"/>
    <col min="7686" max="7686" width="9" style="148" customWidth="1"/>
    <col min="7687" max="7687" width="12" style="148" customWidth="1"/>
    <col min="7688" max="7688" width="5.44140625" style="148" customWidth="1"/>
    <col min="7689" max="7689" width="8.88671875" style="148" customWidth="1"/>
    <col min="7690" max="7690" width="0.5546875" style="148" customWidth="1"/>
    <col min="7691" max="7691" width="12.33203125" style="148" customWidth="1"/>
    <col min="7692" max="7692" width="11.6640625" style="148" customWidth="1"/>
    <col min="7693" max="7693" width="0.109375" style="148" customWidth="1"/>
    <col min="7694" max="7694" width="5.88671875" style="148" customWidth="1"/>
    <col min="7695" max="7695" width="4.88671875" style="148" customWidth="1"/>
    <col min="7696" max="7696" width="13.44140625" style="148" customWidth="1"/>
    <col min="7697" max="7697" width="10.6640625" style="148" customWidth="1"/>
    <col min="7698" max="7698" width="10.44140625" style="148" customWidth="1"/>
    <col min="7699" max="7699" width="11.5546875" style="148" customWidth="1"/>
    <col min="7700" max="7700" width="0" style="148" hidden="1" customWidth="1"/>
    <col min="7701" max="7701" width="14" style="148" customWidth="1"/>
    <col min="7702" max="7933" width="9.109375" style="148"/>
    <col min="7934" max="7934" width="3.6640625" style="148" customWidth="1"/>
    <col min="7935" max="7935" width="22.33203125" style="148" customWidth="1"/>
    <col min="7936" max="7936" width="14.44140625" style="148" customWidth="1"/>
    <col min="7937" max="7937" width="9.6640625" style="148" customWidth="1"/>
    <col min="7938" max="7938" width="8.44140625" style="148" customWidth="1"/>
    <col min="7939" max="7939" width="0.33203125" style="148" customWidth="1"/>
    <col min="7940" max="7940" width="8.6640625" style="148" customWidth="1"/>
    <col min="7941" max="7941" width="9.88671875" style="148" customWidth="1"/>
    <col min="7942" max="7942" width="9" style="148" customWidth="1"/>
    <col min="7943" max="7943" width="12" style="148" customWidth="1"/>
    <col min="7944" max="7944" width="5.44140625" style="148" customWidth="1"/>
    <col min="7945" max="7945" width="8.88671875" style="148" customWidth="1"/>
    <col min="7946" max="7946" width="0.5546875" style="148" customWidth="1"/>
    <col min="7947" max="7947" width="12.33203125" style="148" customWidth="1"/>
    <col min="7948" max="7948" width="11.6640625" style="148" customWidth="1"/>
    <col min="7949" max="7949" width="0.109375" style="148" customWidth="1"/>
    <col min="7950" max="7950" width="5.88671875" style="148" customWidth="1"/>
    <col min="7951" max="7951" width="4.88671875" style="148" customWidth="1"/>
    <col min="7952" max="7952" width="13.44140625" style="148" customWidth="1"/>
    <col min="7953" max="7953" width="10.6640625" style="148" customWidth="1"/>
    <col min="7954" max="7954" width="10.44140625" style="148" customWidth="1"/>
    <col min="7955" max="7955" width="11.5546875" style="148" customWidth="1"/>
    <col min="7956" max="7956" width="0" style="148" hidden="1" customWidth="1"/>
    <col min="7957" max="7957" width="14" style="148" customWidth="1"/>
    <col min="7958" max="8189" width="9.109375" style="148"/>
    <col min="8190" max="8190" width="3.6640625" style="148" customWidth="1"/>
    <col min="8191" max="8191" width="22.33203125" style="148" customWidth="1"/>
    <col min="8192" max="8192" width="14.44140625" style="148" customWidth="1"/>
    <col min="8193" max="8193" width="9.6640625" style="148" customWidth="1"/>
    <col min="8194" max="8194" width="8.44140625" style="148" customWidth="1"/>
    <col min="8195" max="8195" width="0.33203125" style="148" customWidth="1"/>
    <col min="8196" max="8196" width="8.6640625" style="148" customWidth="1"/>
    <col min="8197" max="8197" width="9.88671875" style="148" customWidth="1"/>
    <col min="8198" max="8198" width="9" style="148" customWidth="1"/>
    <col min="8199" max="8199" width="12" style="148" customWidth="1"/>
    <col min="8200" max="8200" width="5.44140625" style="148" customWidth="1"/>
    <col min="8201" max="8201" width="8.88671875" style="148" customWidth="1"/>
    <col min="8202" max="8202" width="0.5546875" style="148" customWidth="1"/>
    <col min="8203" max="8203" width="12.33203125" style="148" customWidth="1"/>
    <col min="8204" max="8204" width="11.6640625" style="148" customWidth="1"/>
    <col min="8205" max="8205" width="0.109375" style="148" customWidth="1"/>
    <col min="8206" max="8206" width="5.88671875" style="148" customWidth="1"/>
    <col min="8207" max="8207" width="4.88671875" style="148" customWidth="1"/>
    <col min="8208" max="8208" width="13.44140625" style="148" customWidth="1"/>
    <col min="8209" max="8209" width="10.6640625" style="148" customWidth="1"/>
    <col min="8210" max="8210" width="10.44140625" style="148" customWidth="1"/>
    <col min="8211" max="8211" width="11.5546875" style="148" customWidth="1"/>
    <col min="8212" max="8212" width="0" style="148" hidden="1" customWidth="1"/>
    <col min="8213" max="8213" width="14" style="148" customWidth="1"/>
    <col min="8214" max="8445" width="9.109375" style="148"/>
    <col min="8446" max="8446" width="3.6640625" style="148" customWidth="1"/>
    <col min="8447" max="8447" width="22.33203125" style="148" customWidth="1"/>
    <col min="8448" max="8448" width="14.44140625" style="148" customWidth="1"/>
    <col min="8449" max="8449" width="9.6640625" style="148" customWidth="1"/>
    <col min="8450" max="8450" width="8.44140625" style="148" customWidth="1"/>
    <col min="8451" max="8451" width="0.33203125" style="148" customWidth="1"/>
    <col min="8452" max="8452" width="8.6640625" style="148" customWidth="1"/>
    <col min="8453" max="8453" width="9.88671875" style="148" customWidth="1"/>
    <col min="8454" max="8454" width="9" style="148" customWidth="1"/>
    <col min="8455" max="8455" width="12" style="148" customWidth="1"/>
    <col min="8456" max="8456" width="5.44140625" style="148" customWidth="1"/>
    <col min="8457" max="8457" width="8.88671875" style="148" customWidth="1"/>
    <col min="8458" max="8458" width="0.5546875" style="148" customWidth="1"/>
    <col min="8459" max="8459" width="12.33203125" style="148" customWidth="1"/>
    <col min="8460" max="8460" width="11.6640625" style="148" customWidth="1"/>
    <col min="8461" max="8461" width="0.109375" style="148" customWidth="1"/>
    <col min="8462" max="8462" width="5.88671875" style="148" customWidth="1"/>
    <col min="8463" max="8463" width="4.88671875" style="148" customWidth="1"/>
    <col min="8464" max="8464" width="13.44140625" style="148" customWidth="1"/>
    <col min="8465" max="8465" width="10.6640625" style="148" customWidth="1"/>
    <col min="8466" max="8466" width="10.44140625" style="148" customWidth="1"/>
    <col min="8467" max="8467" width="11.5546875" style="148" customWidth="1"/>
    <col min="8468" max="8468" width="0" style="148" hidden="1" customWidth="1"/>
    <col min="8469" max="8469" width="14" style="148" customWidth="1"/>
    <col min="8470" max="8701" width="9.109375" style="148"/>
    <col min="8702" max="8702" width="3.6640625" style="148" customWidth="1"/>
    <col min="8703" max="8703" width="22.33203125" style="148" customWidth="1"/>
    <col min="8704" max="8704" width="14.44140625" style="148" customWidth="1"/>
    <col min="8705" max="8705" width="9.6640625" style="148" customWidth="1"/>
    <col min="8706" max="8706" width="8.44140625" style="148" customWidth="1"/>
    <col min="8707" max="8707" width="0.33203125" style="148" customWidth="1"/>
    <col min="8708" max="8708" width="8.6640625" style="148" customWidth="1"/>
    <col min="8709" max="8709" width="9.88671875" style="148" customWidth="1"/>
    <col min="8710" max="8710" width="9" style="148" customWidth="1"/>
    <col min="8711" max="8711" width="12" style="148" customWidth="1"/>
    <col min="8712" max="8712" width="5.44140625" style="148" customWidth="1"/>
    <col min="8713" max="8713" width="8.88671875" style="148" customWidth="1"/>
    <col min="8714" max="8714" width="0.5546875" style="148" customWidth="1"/>
    <col min="8715" max="8715" width="12.33203125" style="148" customWidth="1"/>
    <col min="8716" max="8716" width="11.6640625" style="148" customWidth="1"/>
    <col min="8717" max="8717" width="0.109375" style="148" customWidth="1"/>
    <col min="8718" max="8718" width="5.88671875" style="148" customWidth="1"/>
    <col min="8719" max="8719" width="4.88671875" style="148" customWidth="1"/>
    <col min="8720" max="8720" width="13.44140625" style="148" customWidth="1"/>
    <col min="8721" max="8721" width="10.6640625" style="148" customWidth="1"/>
    <col min="8722" max="8722" width="10.44140625" style="148" customWidth="1"/>
    <col min="8723" max="8723" width="11.5546875" style="148" customWidth="1"/>
    <col min="8724" max="8724" width="0" style="148" hidden="1" customWidth="1"/>
    <col min="8725" max="8725" width="14" style="148" customWidth="1"/>
    <col min="8726" max="8957" width="9.109375" style="148"/>
    <col min="8958" max="8958" width="3.6640625" style="148" customWidth="1"/>
    <col min="8959" max="8959" width="22.33203125" style="148" customWidth="1"/>
    <col min="8960" max="8960" width="14.44140625" style="148" customWidth="1"/>
    <col min="8961" max="8961" width="9.6640625" style="148" customWidth="1"/>
    <col min="8962" max="8962" width="8.44140625" style="148" customWidth="1"/>
    <col min="8963" max="8963" width="0.33203125" style="148" customWidth="1"/>
    <col min="8964" max="8964" width="8.6640625" style="148" customWidth="1"/>
    <col min="8965" max="8965" width="9.88671875" style="148" customWidth="1"/>
    <col min="8966" max="8966" width="9" style="148" customWidth="1"/>
    <col min="8967" max="8967" width="12" style="148" customWidth="1"/>
    <col min="8968" max="8968" width="5.44140625" style="148" customWidth="1"/>
    <col min="8969" max="8969" width="8.88671875" style="148" customWidth="1"/>
    <col min="8970" max="8970" width="0.5546875" style="148" customWidth="1"/>
    <col min="8971" max="8971" width="12.33203125" style="148" customWidth="1"/>
    <col min="8972" max="8972" width="11.6640625" style="148" customWidth="1"/>
    <col min="8973" max="8973" width="0.109375" style="148" customWidth="1"/>
    <col min="8974" max="8974" width="5.88671875" style="148" customWidth="1"/>
    <col min="8975" max="8975" width="4.88671875" style="148" customWidth="1"/>
    <col min="8976" max="8976" width="13.44140625" style="148" customWidth="1"/>
    <col min="8977" max="8977" width="10.6640625" style="148" customWidth="1"/>
    <col min="8978" max="8978" width="10.44140625" style="148" customWidth="1"/>
    <col min="8979" max="8979" width="11.5546875" style="148" customWidth="1"/>
    <col min="8980" max="8980" width="0" style="148" hidden="1" customWidth="1"/>
    <col min="8981" max="8981" width="14" style="148" customWidth="1"/>
    <col min="8982" max="9213" width="9.109375" style="148"/>
    <col min="9214" max="9214" width="3.6640625" style="148" customWidth="1"/>
    <col min="9215" max="9215" width="22.33203125" style="148" customWidth="1"/>
    <col min="9216" max="9216" width="14.44140625" style="148" customWidth="1"/>
    <col min="9217" max="9217" width="9.6640625" style="148" customWidth="1"/>
    <col min="9218" max="9218" width="8.44140625" style="148" customWidth="1"/>
    <col min="9219" max="9219" width="0.33203125" style="148" customWidth="1"/>
    <col min="9220" max="9220" width="8.6640625" style="148" customWidth="1"/>
    <col min="9221" max="9221" width="9.88671875" style="148" customWidth="1"/>
    <col min="9222" max="9222" width="9" style="148" customWidth="1"/>
    <col min="9223" max="9223" width="12" style="148" customWidth="1"/>
    <col min="9224" max="9224" width="5.44140625" style="148" customWidth="1"/>
    <col min="9225" max="9225" width="8.88671875" style="148" customWidth="1"/>
    <col min="9226" max="9226" width="0.5546875" style="148" customWidth="1"/>
    <col min="9227" max="9227" width="12.33203125" style="148" customWidth="1"/>
    <col min="9228" max="9228" width="11.6640625" style="148" customWidth="1"/>
    <col min="9229" max="9229" width="0.109375" style="148" customWidth="1"/>
    <col min="9230" max="9230" width="5.88671875" style="148" customWidth="1"/>
    <col min="9231" max="9231" width="4.88671875" style="148" customWidth="1"/>
    <col min="9232" max="9232" width="13.44140625" style="148" customWidth="1"/>
    <col min="9233" max="9233" width="10.6640625" style="148" customWidth="1"/>
    <col min="9234" max="9234" width="10.44140625" style="148" customWidth="1"/>
    <col min="9235" max="9235" width="11.5546875" style="148" customWidth="1"/>
    <col min="9236" max="9236" width="0" style="148" hidden="1" customWidth="1"/>
    <col min="9237" max="9237" width="14" style="148" customWidth="1"/>
    <col min="9238" max="9469" width="9.109375" style="148"/>
    <col min="9470" max="9470" width="3.6640625" style="148" customWidth="1"/>
    <col min="9471" max="9471" width="22.33203125" style="148" customWidth="1"/>
    <col min="9472" max="9472" width="14.44140625" style="148" customWidth="1"/>
    <col min="9473" max="9473" width="9.6640625" style="148" customWidth="1"/>
    <col min="9474" max="9474" width="8.44140625" style="148" customWidth="1"/>
    <col min="9475" max="9475" width="0.33203125" style="148" customWidth="1"/>
    <col min="9476" max="9476" width="8.6640625" style="148" customWidth="1"/>
    <col min="9477" max="9477" width="9.88671875" style="148" customWidth="1"/>
    <col min="9478" max="9478" width="9" style="148" customWidth="1"/>
    <col min="9479" max="9479" width="12" style="148" customWidth="1"/>
    <col min="9480" max="9480" width="5.44140625" style="148" customWidth="1"/>
    <col min="9481" max="9481" width="8.88671875" style="148" customWidth="1"/>
    <col min="9482" max="9482" width="0.5546875" style="148" customWidth="1"/>
    <col min="9483" max="9483" width="12.33203125" style="148" customWidth="1"/>
    <col min="9484" max="9484" width="11.6640625" style="148" customWidth="1"/>
    <col min="9485" max="9485" width="0.109375" style="148" customWidth="1"/>
    <col min="9486" max="9486" width="5.88671875" style="148" customWidth="1"/>
    <col min="9487" max="9487" width="4.88671875" style="148" customWidth="1"/>
    <col min="9488" max="9488" width="13.44140625" style="148" customWidth="1"/>
    <col min="9489" max="9489" width="10.6640625" style="148" customWidth="1"/>
    <col min="9490" max="9490" width="10.44140625" style="148" customWidth="1"/>
    <col min="9491" max="9491" width="11.5546875" style="148" customWidth="1"/>
    <col min="9492" max="9492" width="0" style="148" hidden="1" customWidth="1"/>
    <col min="9493" max="9493" width="14" style="148" customWidth="1"/>
    <col min="9494" max="9725" width="9.109375" style="148"/>
    <col min="9726" max="9726" width="3.6640625" style="148" customWidth="1"/>
    <col min="9727" max="9727" width="22.33203125" style="148" customWidth="1"/>
    <col min="9728" max="9728" width="14.44140625" style="148" customWidth="1"/>
    <col min="9729" max="9729" width="9.6640625" style="148" customWidth="1"/>
    <col min="9730" max="9730" width="8.44140625" style="148" customWidth="1"/>
    <col min="9731" max="9731" width="0.33203125" style="148" customWidth="1"/>
    <col min="9732" max="9732" width="8.6640625" style="148" customWidth="1"/>
    <col min="9733" max="9733" width="9.88671875" style="148" customWidth="1"/>
    <col min="9734" max="9734" width="9" style="148" customWidth="1"/>
    <col min="9735" max="9735" width="12" style="148" customWidth="1"/>
    <col min="9736" max="9736" width="5.44140625" style="148" customWidth="1"/>
    <col min="9737" max="9737" width="8.88671875" style="148" customWidth="1"/>
    <col min="9738" max="9738" width="0.5546875" style="148" customWidth="1"/>
    <col min="9739" max="9739" width="12.33203125" style="148" customWidth="1"/>
    <col min="9740" max="9740" width="11.6640625" style="148" customWidth="1"/>
    <col min="9741" max="9741" width="0.109375" style="148" customWidth="1"/>
    <col min="9742" max="9742" width="5.88671875" style="148" customWidth="1"/>
    <col min="9743" max="9743" width="4.88671875" style="148" customWidth="1"/>
    <col min="9744" max="9744" width="13.44140625" style="148" customWidth="1"/>
    <col min="9745" max="9745" width="10.6640625" style="148" customWidth="1"/>
    <col min="9746" max="9746" width="10.44140625" style="148" customWidth="1"/>
    <col min="9747" max="9747" width="11.5546875" style="148" customWidth="1"/>
    <col min="9748" max="9748" width="0" style="148" hidden="1" customWidth="1"/>
    <col min="9749" max="9749" width="14" style="148" customWidth="1"/>
    <col min="9750" max="9981" width="9.109375" style="148"/>
    <col min="9982" max="9982" width="3.6640625" style="148" customWidth="1"/>
    <col min="9983" max="9983" width="22.33203125" style="148" customWidth="1"/>
    <col min="9984" max="9984" width="14.44140625" style="148" customWidth="1"/>
    <col min="9985" max="9985" width="9.6640625" style="148" customWidth="1"/>
    <col min="9986" max="9986" width="8.44140625" style="148" customWidth="1"/>
    <col min="9987" max="9987" width="0.33203125" style="148" customWidth="1"/>
    <col min="9988" max="9988" width="8.6640625" style="148" customWidth="1"/>
    <col min="9989" max="9989" width="9.88671875" style="148" customWidth="1"/>
    <col min="9990" max="9990" width="9" style="148" customWidth="1"/>
    <col min="9991" max="9991" width="12" style="148" customWidth="1"/>
    <col min="9992" max="9992" width="5.44140625" style="148" customWidth="1"/>
    <col min="9993" max="9993" width="8.88671875" style="148" customWidth="1"/>
    <col min="9994" max="9994" width="0.5546875" style="148" customWidth="1"/>
    <col min="9995" max="9995" width="12.33203125" style="148" customWidth="1"/>
    <col min="9996" max="9996" width="11.6640625" style="148" customWidth="1"/>
    <col min="9997" max="9997" width="0.109375" style="148" customWidth="1"/>
    <col min="9998" max="9998" width="5.88671875" style="148" customWidth="1"/>
    <col min="9999" max="9999" width="4.88671875" style="148" customWidth="1"/>
    <col min="10000" max="10000" width="13.44140625" style="148" customWidth="1"/>
    <col min="10001" max="10001" width="10.6640625" style="148" customWidth="1"/>
    <col min="10002" max="10002" width="10.44140625" style="148" customWidth="1"/>
    <col min="10003" max="10003" width="11.5546875" style="148" customWidth="1"/>
    <col min="10004" max="10004" width="0" style="148" hidden="1" customWidth="1"/>
    <col min="10005" max="10005" width="14" style="148" customWidth="1"/>
    <col min="10006" max="10237" width="9.109375" style="148"/>
    <col min="10238" max="10238" width="3.6640625" style="148" customWidth="1"/>
    <col min="10239" max="10239" width="22.33203125" style="148" customWidth="1"/>
    <col min="10240" max="10240" width="14.44140625" style="148" customWidth="1"/>
    <col min="10241" max="10241" width="9.6640625" style="148" customWidth="1"/>
    <col min="10242" max="10242" width="8.44140625" style="148" customWidth="1"/>
    <col min="10243" max="10243" width="0.33203125" style="148" customWidth="1"/>
    <col min="10244" max="10244" width="8.6640625" style="148" customWidth="1"/>
    <col min="10245" max="10245" width="9.88671875" style="148" customWidth="1"/>
    <col min="10246" max="10246" width="9" style="148" customWidth="1"/>
    <col min="10247" max="10247" width="12" style="148" customWidth="1"/>
    <col min="10248" max="10248" width="5.44140625" style="148" customWidth="1"/>
    <col min="10249" max="10249" width="8.88671875" style="148" customWidth="1"/>
    <col min="10250" max="10250" width="0.5546875" style="148" customWidth="1"/>
    <col min="10251" max="10251" width="12.33203125" style="148" customWidth="1"/>
    <col min="10252" max="10252" width="11.6640625" style="148" customWidth="1"/>
    <col min="10253" max="10253" width="0.109375" style="148" customWidth="1"/>
    <col min="10254" max="10254" width="5.88671875" style="148" customWidth="1"/>
    <col min="10255" max="10255" width="4.88671875" style="148" customWidth="1"/>
    <col min="10256" max="10256" width="13.44140625" style="148" customWidth="1"/>
    <col min="10257" max="10257" width="10.6640625" style="148" customWidth="1"/>
    <col min="10258" max="10258" width="10.44140625" style="148" customWidth="1"/>
    <col min="10259" max="10259" width="11.5546875" style="148" customWidth="1"/>
    <col min="10260" max="10260" width="0" style="148" hidden="1" customWidth="1"/>
    <col min="10261" max="10261" width="14" style="148" customWidth="1"/>
    <col min="10262" max="10493" width="9.109375" style="148"/>
    <col min="10494" max="10494" width="3.6640625" style="148" customWidth="1"/>
    <col min="10495" max="10495" width="22.33203125" style="148" customWidth="1"/>
    <col min="10496" max="10496" width="14.44140625" style="148" customWidth="1"/>
    <col min="10497" max="10497" width="9.6640625" style="148" customWidth="1"/>
    <col min="10498" max="10498" width="8.44140625" style="148" customWidth="1"/>
    <col min="10499" max="10499" width="0.33203125" style="148" customWidth="1"/>
    <col min="10500" max="10500" width="8.6640625" style="148" customWidth="1"/>
    <col min="10501" max="10501" width="9.88671875" style="148" customWidth="1"/>
    <col min="10502" max="10502" width="9" style="148" customWidth="1"/>
    <col min="10503" max="10503" width="12" style="148" customWidth="1"/>
    <col min="10504" max="10504" width="5.44140625" style="148" customWidth="1"/>
    <col min="10505" max="10505" width="8.88671875" style="148" customWidth="1"/>
    <col min="10506" max="10506" width="0.5546875" style="148" customWidth="1"/>
    <col min="10507" max="10507" width="12.33203125" style="148" customWidth="1"/>
    <col min="10508" max="10508" width="11.6640625" style="148" customWidth="1"/>
    <col min="10509" max="10509" width="0.109375" style="148" customWidth="1"/>
    <col min="10510" max="10510" width="5.88671875" style="148" customWidth="1"/>
    <col min="10511" max="10511" width="4.88671875" style="148" customWidth="1"/>
    <col min="10512" max="10512" width="13.44140625" style="148" customWidth="1"/>
    <col min="10513" max="10513" width="10.6640625" style="148" customWidth="1"/>
    <col min="10514" max="10514" width="10.44140625" style="148" customWidth="1"/>
    <col min="10515" max="10515" width="11.5546875" style="148" customWidth="1"/>
    <col min="10516" max="10516" width="0" style="148" hidden="1" customWidth="1"/>
    <col min="10517" max="10517" width="14" style="148" customWidth="1"/>
    <col min="10518" max="10749" width="9.109375" style="148"/>
    <col min="10750" max="10750" width="3.6640625" style="148" customWidth="1"/>
    <col min="10751" max="10751" width="22.33203125" style="148" customWidth="1"/>
    <col min="10752" max="10752" width="14.44140625" style="148" customWidth="1"/>
    <col min="10753" max="10753" width="9.6640625" style="148" customWidth="1"/>
    <col min="10754" max="10754" width="8.44140625" style="148" customWidth="1"/>
    <col min="10755" max="10755" width="0.33203125" style="148" customWidth="1"/>
    <col min="10756" max="10756" width="8.6640625" style="148" customWidth="1"/>
    <col min="10757" max="10757" width="9.88671875" style="148" customWidth="1"/>
    <col min="10758" max="10758" width="9" style="148" customWidth="1"/>
    <col min="10759" max="10759" width="12" style="148" customWidth="1"/>
    <col min="10760" max="10760" width="5.44140625" style="148" customWidth="1"/>
    <col min="10761" max="10761" width="8.88671875" style="148" customWidth="1"/>
    <col min="10762" max="10762" width="0.5546875" style="148" customWidth="1"/>
    <col min="10763" max="10763" width="12.33203125" style="148" customWidth="1"/>
    <col min="10764" max="10764" width="11.6640625" style="148" customWidth="1"/>
    <col min="10765" max="10765" width="0.109375" style="148" customWidth="1"/>
    <col min="10766" max="10766" width="5.88671875" style="148" customWidth="1"/>
    <col min="10767" max="10767" width="4.88671875" style="148" customWidth="1"/>
    <col min="10768" max="10768" width="13.44140625" style="148" customWidth="1"/>
    <col min="10769" max="10769" width="10.6640625" style="148" customWidth="1"/>
    <col min="10770" max="10770" width="10.44140625" style="148" customWidth="1"/>
    <col min="10771" max="10771" width="11.5546875" style="148" customWidth="1"/>
    <col min="10772" max="10772" width="0" style="148" hidden="1" customWidth="1"/>
    <col min="10773" max="10773" width="14" style="148" customWidth="1"/>
    <col min="10774" max="11005" width="9.109375" style="148"/>
    <col min="11006" max="11006" width="3.6640625" style="148" customWidth="1"/>
    <col min="11007" max="11007" width="22.33203125" style="148" customWidth="1"/>
    <col min="11008" max="11008" width="14.44140625" style="148" customWidth="1"/>
    <col min="11009" max="11009" width="9.6640625" style="148" customWidth="1"/>
    <col min="11010" max="11010" width="8.44140625" style="148" customWidth="1"/>
    <col min="11011" max="11011" width="0.33203125" style="148" customWidth="1"/>
    <col min="11012" max="11012" width="8.6640625" style="148" customWidth="1"/>
    <col min="11013" max="11013" width="9.88671875" style="148" customWidth="1"/>
    <col min="11014" max="11014" width="9" style="148" customWidth="1"/>
    <col min="11015" max="11015" width="12" style="148" customWidth="1"/>
    <col min="11016" max="11016" width="5.44140625" style="148" customWidth="1"/>
    <col min="11017" max="11017" width="8.88671875" style="148" customWidth="1"/>
    <col min="11018" max="11018" width="0.5546875" style="148" customWidth="1"/>
    <col min="11019" max="11019" width="12.33203125" style="148" customWidth="1"/>
    <col min="11020" max="11020" width="11.6640625" style="148" customWidth="1"/>
    <col min="11021" max="11021" width="0.109375" style="148" customWidth="1"/>
    <col min="11022" max="11022" width="5.88671875" style="148" customWidth="1"/>
    <col min="11023" max="11023" width="4.88671875" style="148" customWidth="1"/>
    <col min="11024" max="11024" width="13.44140625" style="148" customWidth="1"/>
    <col min="11025" max="11025" width="10.6640625" style="148" customWidth="1"/>
    <col min="11026" max="11026" width="10.44140625" style="148" customWidth="1"/>
    <col min="11027" max="11027" width="11.5546875" style="148" customWidth="1"/>
    <col min="11028" max="11028" width="0" style="148" hidden="1" customWidth="1"/>
    <col min="11029" max="11029" width="14" style="148" customWidth="1"/>
    <col min="11030" max="11261" width="9.109375" style="148"/>
    <col min="11262" max="11262" width="3.6640625" style="148" customWidth="1"/>
    <col min="11263" max="11263" width="22.33203125" style="148" customWidth="1"/>
    <col min="11264" max="11264" width="14.44140625" style="148" customWidth="1"/>
    <col min="11265" max="11265" width="9.6640625" style="148" customWidth="1"/>
    <col min="11266" max="11266" width="8.44140625" style="148" customWidth="1"/>
    <col min="11267" max="11267" width="0.33203125" style="148" customWidth="1"/>
    <col min="11268" max="11268" width="8.6640625" style="148" customWidth="1"/>
    <col min="11269" max="11269" width="9.88671875" style="148" customWidth="1"/>
    <col min="11270" max="11270" width="9" style="148" customWidth="1"/>
    <col min="11271" max="11271" width="12" style="148" customWidth="1"/>
    <col min="11272" max="11272" width="5.44140625" style="148" customWidth="1"/>
    <col min="11273" max="11273" width="8.88671875" style="148" customWidth="1"/>
    <col min="11274" max="11274" width="0.5546875" style="148" customWidth="1"/>
    <col min="11275" max="11275" width="12.33203125" style="148" customWidth="1"/>
    <col min="11276" max="11276" width="11.6640625" style="148" customWidth="1"/>
    <col min="11277" max="11277" width="0.109375" style="148" customWidth="1"/>
    <col min="11278" max="11278" width="5.88671875" style="148" customWidth="1"/>
    <col min="11279" max="11279" width="4.88671875" style="148" customWidth="1"/>
    <col min="11280" max="11280" width="13.44140625" style="148" customWidth="1"/>
    <col min="11281" max="11281" width="10.6640625" style="148" customWidth="1"/>
    <col min="11282" max="11282" width="10.44140625" style="148" customWidth="1"/>
    <col min="11283" max="11283" width="11.5546875" style="148" customWidth="1"/>
    <col min="11284" max="11284" width="0" style="148" hidden="1" customWidth="1"/>
    <col min="11285" max="11285" width="14" style="148" customWidth="1"/>
    <col min="11286" max="11517" width="9.109375" style="148"/>
    <col min="11518" max="11518" width="3.6640625" style="148" customWidth="1"/>
    <col min="11519" max="11519" width="22.33203125" style="148" customWidth="1"/>
    <col min="11520" max="11520" width="14.44140625" style="148" customWidth="1"/>
    <col min="11521" max="11521" width="9.6640625" style="148" customWidth="1"/>
    <col min="11522" max="11522" width="8.44140625" style="148" customWidth="1"/>
    <col min="11523" max="11523" width="0.33203125" style="148" customWidth="1"/>
    <col min="11524" max="11524" width="8.6640625" style="148" customWidth="1"/>
    <col min="11525" max="11525" width="9.88671875" style="148" customWidth="1"/>
    <col min="11526" max="11526" width="9" style="148" customWidth="1"/>
    <col min="11527" max="11527" width="12" style="148" customWidth="1"/>
    <col min="11528" max="11528" width="5.44140625" style="148" customWidth="1"/>
    <col min="11529" max="11529" width="8.88671875" style="148" customWidth="1"/>
    <col min="11530" max="11530" width="0.5546875" style="148" customWidth="1"/>
    <col min="11531" max="11531" width="12.33203125" style="148" customWidth="1"/>
    <col min="11532" max="11532" width="11.6640625" style="148" customWidth="1"/>
    <col min="11533" max="11533" width="0.109375" style="148" customWidth="1"/>
    <col min="11534" max="11534" width="5.88671875" style="148" customWidth="1"/>
    <col min="11535" max="11535" width="4.88671875" style="148" customWidth="1"/>
    <col min="11536" max="11536" width="13.44140625" style="148" customWidth="1"/>
    <col min="11537" max="11537" width="10.6640625" style="148" customWidth="1"/>
    <col min="11538" max="11538" width="10.44140625" style="148" customWidth="1"/>
    <col min="11539" max="11539" width="11.5546875" style="148" customWidth="1"/>
    <col min="11540" max="11540" width="0" style="148" hidden="1" customWidth="1"/>
    <col min="11541" max="11541" width="14" style="148" customWidth="1"/>
    <col min="11542" max="11773" width="9.109375" style="148"/>
    <col min="11774" max="11774" width="3.6640625" style="148" customWidth="1"/>
    <col min="11775" max="11775" width="22.33203125" style="148" customWidth="1"/>
    <col min="11776" max="11776" width="14.44140625" style="148" customWidth="1"/>
    <col min="11777" max="11777" width="9.6640625" style="148" customWidth="1"/>
    <col min="11778" max="11778" width="8.44140625" style="148" customWidth="1"/>
    <col min="11779" max="11779" width="0.33203125" style="148" customWidth="1"/>
    <col min="11780" max="11780" width="8.6640625" style="148" customWidth="1"/>
    <col min="11781" max="11781" width="9.88671875" style="148" customWidth="1"/>
    <col min="11782" max="11782" width="9" style="148" customWidth="1"/>
    <col min="11783" max="11783" width="12" style="148" customWidth="1"/>
    <col min="11784" max="11784" width="5.44140625" style="148" customWidth="1"/>
    <col min="11785" max="11785" width="8.88671875" style="148" customWidth="1"/>
    <col min="11786" max="11786" width="0.5546875" style="148" customWidth="1"/>
    <col min="11787" max="11787" width="12.33203125" style="148" customWidth="1"/>
    <col min="11788" max="11788" width="11.6640625" style="148" customWidth="1"/>
    <col min="11789" max="11789" width="0.109375" style="148" customWidth="1"/>
    <col min="11790" max="11790" width="5.88671875" style="148" customWidth="1"/>
    <col min="11791" max="11791" width="4.88671875" style="148" customWidth="1"/>
    <col min="11792" max="11792" width="13.44140625" style="148" customWidth="1"/>
    <col min="11793" max="11793" width="10.6640625" style="148" customWidth="1"/>
    <col min="11794" max="11794" width="10.44140625" style="148" customWidth="1"/>
    <col min="11795" max="11795" width="11.5546875" style="148" customWidth="1"/>
    <col min="11796" max="11796" width="0" style="148" hidden="1" customWidth="1"/>
    <col min="11797" max="11797" width="14" style="148" customWidth="1"/>
    <col min="11798" max="12029" width="9.109375" style="148"/>
    <col min="12030" max="12030" width="3.6640625" style="148" customWidth="1"/>
    <col min="12031" max="12031" width="22.33203125" style="148" customWidth="1"/>
    <col min="12032" max="12032" width="14.44140625" style="148" customWidth="1"/>
    <col min="12033" max="12033" width="9.6640625" style="148" customWidth="1"/>
    <col min="12034" max="12034" width="8.44140625" style="148" customWidth="1"/>
    <col min="12035" max="12035" width="0.33203125" style="148" customWidth="1"/>
    <col min="12036" max="12036" width="8.6640625" style="148" customWidth="1"/>
    <col min="12037" max="12037" width="9.88671875" style="148" customWidth="1"/>
    <col min="12038" max="12038" width="9" style="148" customWidth="1"/>
    <col min="12039" max="12039" width="12" style="148" customWidth="1"/>
    <col min="12040" max="12040" width="5.44140625" style="148" customWidth="1"/>
    <col min="12041" max="12041" width="8.88671875" style="148" customWidth="1"/>
    <col min="12042" max="12042" width="0.5546875" style="148" customWidth="1"/>
    <col min="12043" max="12043" width="12.33203125" style="148" customWidth="1"/>
    <col min="12044" max="12044" width="11.6640625" style="148" customWidth="1"/>
    <col min="12045" max="12045" width="0.109375" style="148" customWidth="1"/>
    <col min="12046" max="12046" width="5.88671875" style="148" customWidth="1"/>
    <col min="12047" max="12047" width="4.88671875" style="148" customWidth="1"/>
    <col min="12048" max="12048" width="13.44140625" style="148" customWidth="1"/>
    <col min="12049" max="12049" width="10.6640625" style="148" customWidth="1"/>
    <col min="12050" max="12050" width="10.44140625" style="148" customWidth="1"/>
    <col min="12051" max="12051" width="11.5546875" style="148" customWidth="1"/>
    <col min="12052" max="12052" width="0" style="148" hidden="1" customWidth="1"/>
    <col min="12053" max="12053" width="14" style="148" customWidth="1"/>
    <col min="12054" max="12285" width="9.109375" style="148"/>
    <col min="12286" max="12286" width="3.6640625" style="148" customWidth="1"/>
    <col min="12287" max="12287" width="22.33203125" style="148" customWidth="1"/>
    <col min="12288" max="12288" width="14.44140625" style="148" customWidth="1"/>
    <col min="12289" max="12289" width="9.6640625" style="148" customWidth="1"/>
    <col min="12290" max="12290" width="8.44140625" style="148" customWidth="1"/>
    <col min="12291" max="12291" width="0.33203125" style="148" customWidth="1"/>
    <col min="12292" max="12292" width="8.6640625" style="148" customWidth="1"/>
    <col min="12293" max="12293" width="9.88671875" style="148" customWidth="1"/>
    <col min="12294" max="12294" width="9" style="148" customWidth="1"/>
    <col min="12295" max="12295" width="12" style="148" customWidth="1"/>
    <col min="12296" max="12296" width="5.44140625" style="148" customWidth="1"/>
    <col min="12297" max="12297" width="8.88671875" style="148" customWidth="1"/>
    <col min="12298" max="12298" width="0.5546875" style="148" customWidth="1"/>
    <col min="12299" max="12299" width="12.33203125" style="148" customWidth="1"/>
    <col min="12300" max="12300" width="11.6640625" style="148" customWidth="1"/>
    <col min="12301" max="12301" width="0.109375" style="148" customWidth="1"/>
    <col min="12302" max="12302" width="5.88671875" style="148" customWidth="1"/>
    <col min="12303" max="12303" width="4.88671875" style="148" customWidth="1"/>
    <col min="12304" max="12304" width="13.44140625" style="148" customWidth="1"/>
    <col min="12305" max="12305" width="10.6640625" style="148" customWidth="1"/>
    <col min="12306" max="12306" width="10.44140625" style="148" customWidth="1"/>
    <col min="12307" max="12307" width="11.5546875" style="148" customWidth="1"/>
    <col min="12308" max="12308" width="0" style="148" hidden="1" customWidth="1"/>
    <col min="12309" max="12309" width="14" style="148" customWidth="1"/>
    <col min="12310" max="12541" width="9.109375" style="148"/>
    <col min="12542" max="12542" width="3.6640625" style="148" customWidth="1"/>
    <col min="12543" max="12543" width="22.33203125" style="148" customWidth="1"/>
    <col min="12544" max="12544" width="14.44140625" style="148" customWidth="1"/>
    <col min="12545" max="12545" width="9.6640625" style="148" customWidth="1"/>
    <col min="12546" max="12546" width="8.44140625" style="148" customWidth="1"/>
    <col min="12547" max="12547" width="0.33203125" style="148" customWidth="1"/>
    <col min="12548" max="12548" width="8.6640625" style="148" customWidth="1"/>
    <col min="12549" max="12549" width="9.88671875" style="148" customWidth="1"/>
    <col min="12550" max="12550" width="9" style="148" customWidth="1"/>
    <col min="12551" max="12551" width="12" style="148" customWidth="1"/>
    <col min="12552" max="12552" width="5.44140625" style="148" customWidth="1"/>
    <col min="12553" max="12553" width="8.88671875" style="148" customWidth="1"/>
    <col min="12554" max="12554" width="0.5546875" style="148" customWidth="1"/>
    <col min="12555" max="12555" width="12.33203125" style="148" customWidth="1"/>
    <col min="12556" max="12556" width="11.6640625" style="148" customWidth="1"/>
    <col min="12557" max="12557" width="0.109375" style="148" customWidth="1"/>
    <col min="12558" max="12558" width="5.88671875" style="148" customWidth="1"/>
    <col min="12559" max="12559" width="4.88671875" style="148" customWidth="1"/>
    <col min="12560" max="12560" width="13.44140625" style="148" customWidth="1"/>
    <col min="12561" max="12561" width="10.6640625" style="148" customWidth="1"/>
    <col min="12562" max="12562" width="10.44140625" style="148" customWidth="1"/>
    <col min="12563" max="12563" width="11.5546875" style="148" customWidth="1"/>
    <col min="12564" max="12564" width="0" style="148" hidden="1" customWidth="1"/>
    <col min="12565" max="12565" width="14" style="148" customWidth="1"/>
    <col min="12566" max="12797" width="9.109375" style="148"/>
    <col min="12798" max="12798" width="3.6640625" style="148" customWidth="1"/>
    <col min="12799" max="12799" width="22.33203125" style="148" customWidth="1"/>
    <col min="12800" max="12800" width="14.44140625" style="148" customWidth="1"/>
    <col min="12801" max="12801" width="9.6640625" style="148" customWidth="1"/>
    <col min="12802" max="12802" width="8.44140625" style="148" customWidth="1"/>
    <col min="12803" max="12803" width="0.33203125" style="148" customWidth="1"/>
    <col min="12804" max="12804" width="8.6640625" style="148" customWidth="1"/>
    <col min="12805" max="12805" width="9.88671875" style="148" customWidth="1"/>
    <col min="12806" max="12806" width="9" style="148" customWidth="1"/>
    <col min="12807" max="12807" width="12" style="148" customWidth="1"/>
    <col min="12808" max="12808" width="5.44140625" style="148" customWidth="1"/>
    <col min="12809" max="12809" width="8.88671875" style="148" customWidth="1"/>
    <col min="12810" max="12810" width="0.5546875" style="148" customWidth="1"/>
    <col min="12811" max="12811" width="12.33203125" style="148" customWidth="1"/>
    <col min="12812" max="12812" width="11.6640625" style="148" customWidth="1"/>
    <col min="12813" max="12813" width="0.109375" style="148" customWidth="1"/>
    <col min="12814" max="12814" width="5.88671875" style="148" customWidth="1"/>
    <col min="12815" max="12815" width="4.88671875" style="148" customWidth="1"/>
    <col min="12816" max="12816" width="13.44140625" style="148" customWidth="1"/>
    <col min="12817" max="12817" width="10.6640625" style="148" customWidth="1"/>
    <col min="12818" max="12818" width="10.44140625" style="148" customWidth="1"/>
    <col min="12819" max="12819" width="11.5546875" style="148" customWidth="1"/>
    <col min="12820" max="12820" width="0" style="148" hidden="1" customWidth="1"/>
    <col min="12821" max="12821" width="14" style="148" customWidth="1"/>
    <col min="12822" max="13053" width="9.109375" style="148"/>
    <col min="13054" max="13054" width="3.6640625" style="148" customWidth="1"/>
    <col min="13055" max="13055" width="22.33203125" style="148" customWidth="1"/>
    <col min="13056" max="13056" width="14.44140625" style="148" customWidth="1"/>
    <col min="13057" max="13057" width="9.6640625" style="148" customWidth="1"/>
    <col min="13058" max="13058" width="8.44140625" style="148" customWidth="1"/>
    <col min="13059" max="13059" width="0.33203125" style="148" customWidth="1"/>
    <col min="13060" max="13060" width="8.6640625" style="148" customWidth="1"/>
    <col min="13061" max="13061" width="9.88671875" style="148" customWidth="1"/>
    <col min="13062" max="13062" width="9" style="148" customWidth="1"/>
    <col min="13063" max="13063" width="12" style="148" customWidth="1"/>
    <col min="13064" max="13064" width="5.44140625" style="148" customWidth="1"/>
    <col min="13065" max="13065" width="8.88671875" style="148" customWidth="1"/>
    <col min="13066" max="13066" width="0.5546875" style="148" customWidth="1"/>
    <col min="13067" max="13067" width="12.33203125" style="148" customWidth="1"/>
    <col min="13068" max="13068" width="11.6640625" style="148" customWidth="1"/>
    <col min="13069" max="13069" width="0.109375" style="148" customWidth="1"/>
    <col min="13070" max="13070" width="5.88671875" style="148" customWidth="1"/>
    <col min="13071" max="13071" width="4.88671875" style="148" customWidth="1"/>
    <col min="13072" max="13072" width="13.44140625" style="148" customWidth="1"/>
    <col min="13073" max="13073" width="10.6640625" style="148" customWidth="1"/>
    <col min="13074" max="13074" width="10.44140625" style="148" customWidth="1"/>
    <col min="13075" max="13075" width="11.5546875" style="148" customWidth="1"/>
    <col min="13076" max="13076" width="0" style="148" hidden="1" customWidth="1"/>
    <col min="13077" max="13077" width="14" style="148" customWidth="1"/>
    <col min="13078" max="13309" width="9.109375" style="148"/>
    <col min="13310" max="13310" width="3.6640625" style="148" customWidth="1"/>
    <col min="13311" max="13311" width="22.33203125" style="148" customWidth="1"/>
    <col min="13312" max="13312" width="14.44140625" style="148" customWidth="1"/>
    <col min="13313" max="13313" width="9.6640625" style="148" customWidth="1"/>
    <col min="13314" max="13314" width="8.44140625" style="148" customWidth="1"/>
    <col min="13315" max="13315" width="0.33203125" style="148" customWidth="1"/>
    <col min="13316" max="13316" width="8.6640625" style="148" customWidth="1"/>
    <col min="13317" max="13317" width="9.88671875" style="148" customWidth="1"/>
    <col min="13318" max="13318" width="9" style="148" customWidth="1"/>
    <col min="13319" max="13319" width="12" style="148" customWidth="1"/>
    <col min="13320" max="13320" width="5.44140625" style="148" customWidth="1"/>
    <col min="13321" max="13321" width="8.88671875" style="148" customWidth="1"/>
    <col min="13322" max="13322" width="0.5546875" style="148" customWidth="1"/>
    <col min="13323" max="13323" width="12.33203125" style="148" customWidth="1"/>
    <col min="13324" max="13324" width="11.6640625" style="148" customWidth="1"/>
    <col min="13325" max="13325" width="0.109375" style="148" customWidth="1"/>
    <col min="13326" max="13326" width="5.88671875" style="148" customWidth="1"/>
    <col min="13327" max="13327" width="4.88671875" style="148" customWidth="1"/>
    <col min="13328" max="13328" width="13.44140625" style="148" customWidth="1"/>
    <col min="13329" max="13329" width="10.6640625" style="148" customWidth="1"/>
    <col min="13330" max="13330" width="10.44140625" style="148" customWidth="1"/>
    <col min="13331" max="13331" width="11.5546875" style="148" customWidth="1"/>
    <col min="13332" max="13332" width="0" style="148" hidden="1" customWidth="1"/>
    <col min="13333" max="13333" width="14" style="148" customWidth="1"/>
    <col min="13334" max="13565" width="9.109375" style="148"/>
    <col min="13566" max="13566" width="3.6640625" style="148" customWidth="1"/>
    <col min="13567" max="13567" width="22.33203125" style="148" customWidth="1"/>
    <col min="13568" max="13568" width="14.44140625" style="148" customWidth="1"/>
    <col min="13569" max="13569" width="9.6640625" style="148" customWidth="1"/>
    <col min="13570" max="13570" width="8.44140625" style="148" customWidth="1"/>
    <col min="13571" max="13571" width="0.33203125" style="148" customWidth="1"/>
    <col min="13572" max="13572" width="8.6640625" style="148" customWidth="1"/>
    <col min="13573" max="13573" width="9.88671875" style="148" customWidth="1"/>
    <col min="13574" max="13574" width="9" style="148" customWidth="1"/>
    <col min="13575" max="13575" width="12" style="148" customWidth="1"/>
    <col min="13576" max="13576" width="5.44140625" style="148" customWidth="1"/>
    <col min="13577" max="13577" width="8.88671875" style="148" customWidth="1"/>
    <col min="13578" max="13578" width="0.5546875" style="148" customWidth="1"/>
    <col min="13579" max="13579" width="12.33203125" style="148" customWidth="1"/>
    <col min="13580" max="13580" width="11.6640625" style="148" customWidth="1"/>
    <col min="13581" max="13581" width="0.109375" style="148" customWidth="1"/>
    <col min="13582" max="13582" width="5.88671875" style="148" customWidth="1"/>
    <col min="13583" max="13583" width="4.88671875" style="148" customWidth="1"/>
    <col min="13584" max="13584" width="13.44140625" style="148" customWidth="1"/>
    <col min="13585" max="13585" width="10.6640625" style="148" customWidth="1"/>
    <col min="13586" max="13586" width="10.44140625" style="148" customWidth="1"/>
    <col min="13587" max="13587" width="11.5546875" style="148" customWidth="1"/>
    <col min="13588" max="13588" width="0" style="148" hidden="1" customWidth="1"/>
    <col min="13589" max="13589" width="14" style="148" customWidth="1"/>
    <col min="13590" max="13821" width="9.109375" style="148"/>
    <col min="13822" max="13822" width="3.6640625" style="148" customWidth="1"/>
    <col min="13823" max="13823" width="22.33203125" style="148" customWidth="1"/>
    <col min="13824" max="13824" width="14.44140625" style="148" customWidth="1"/>
    <col min="13825" max="13825" width="9.6640625" style="148" customWidth="1"/>
    <col min="13826" max="13826" width="8.44140625" style="148" customWidth="1"/>
    <col min="13827" max="13827" width="0.33203125" style="148" customWidth="1"/>
    <col min="13828" max="13828" width="8.6640625" style="148" customWidth="1"/>
    <col min="13829" max="13829" width="9.88671875" style="148" customWidth="1"/>
    <col min="13830" max="13830" width="9" style="148" customWidth="1"/>
    <col min="13831" max="13831" width="12" style="148" customWidth="1"/>
    <col min="13832" max="13832" width="5.44140625" style="148" customWidth="1"/>
    <col min="13833" max="13833" width="8.88671875" style="148" customWidth="1"/>
    <col min="13834" max="13834" width="0.5546875" style="148" customWidth="1"/>
    <col min="13835" max="13835" width="12.33203125" style="148" customWidth="1"/>
    <col min="13836" max="13836" width="11.6640625" style="148" customWidth="1"/>
    <col min="13837" max="13837" width="0.109375" style="148" customWidth="1"/>
    <col min="13838" max="13838" width="5.88671875" style="148" customWidth="1"/>
    <col min="13839" max="13839" width="4.88671875" style="148" customWidth="1"/>
    <col min="13840" max="13840" width="13.44140625" style="148" customWidth="1"/>
    <col min="13841" max="13841" width="10.6640625" style="148" customWidth="1"/>
    <col min="13842" max="13842" width="10.44140625" style="148" customWidth="1"/>
    <col min="13843" max="13843" width="11.5546875" style="148" customWidth="1"/>
    <col min="13844" max="13844" width="0" style="148" hidden="1" customWidth="1"/>
    <col min="13845" max="13845" width="14" style="148" customWidth="1"/>
    <col min="13846" max="14077" width="9.109375" style="148"/>
    <col min="14078" max="14078" width="3.6640625" style="148" customWidth="1"/>
    <col min="14079" max="14079" width="22.33203125" style="148" customWidth="1"/>
    <col min="14080" max="14080" width="14.44140625" style="148" customWidth="1"/>
    <col min="14081" max="14081" width="9.6640625" style="148" customWidth="1"/>
    <col min="14082" max="14082" width="8.44140625" style="148" customWidth="1"/>
    <col min="14083" max="14083" width="0.33203125" style="148" customWidth="1"/>
    <col min="14084" max="14084" width="8.6640625" style="148" customWidth="1"/>
    <col min="14085" max="14085" width="9.88671875" style="148" customWidth="1"/>
    <col min="14086" max="14086" width="9" style="148" customWidth="1"/>
    <col min="14087" max="14087" width="12" style="148" customWidth="1"/>
    <col min="14088" max="14088" width="5.44140625" style="148" customWidth="1"/>
    <col min="14089" max="14089" width="8.88671875" style="148" customWidth="1"/>
    <col min="14090" max="14090" width="0.5546875" style="148" customWidth="1"/>
    <col min="14091" max="14091" width="12.33203125" style="148" customWidth="1"/>
    <col min="14092" max="14092" width="11.6640625" style="148" customWidth="1"/>
    <col min="14093" max="14093" width="0.109375" style="148" customWidth="1"/>
    <col min="14094" max="14094" width="5.88671875" style="148" customWidth="1"/>
    <col min="14095" max="14095" width="4.88671875" style="148" customWidth="1"/>
    <col min="14096" max="14096" width="13.44140625" style="148" customWidth="1"/>
    <col min="14097" max="14097" width="10.6640625" style="148" customWidth="1"/>
    <col min="14098" max="14098" width="10.44140625" style="148" customWidth="1"/>
    <col min="14099" max="14099" width="11.5546875" style="148" customWidth="1"/>
    <col min="14100" max="14100" width="0" style="148" hidden="1" customWidth="1"/>
    <col min="14101" max="14101" width="14" style="148" customWidth="1"/>
    <col min="14102" max="14333" width="9.109375" style="148"/>
    <col min="14334" max="14334" width="3.6640625" style="148" customWidth="1"/>
    <col min="14335" max="14335" width="22.33203125" style="148" customWidth="1"/>
    <col min="14336" max="14336" width="14.44140625" style="148" customWidth="1"/>
    <col min="14337" max="14337" width="9.6640625" style="148" customWidth="1"/>
    <col min="14338" max="14338" width="8.44140625" style="148" customWidth="1"/>
    <col min="14339" max="14339" width="0.33203125" style="148" customWidth="1"/>
    <col min="14340" max="14340" width="8.6640625" style="148" customWidth="1"/>
    <col min="14341" max="14341" width="9.88671875" style="148" customWidth="1"/>
    <col min="14342" max="14342" width="9" style="148" customWidth="1"/>
    <col min="14343" max="14343" width="12" style="148" customWidth="1"/>
    <col min="14344" max="14344" width="5.44140625" style="148" customWidth="1"/>
    <col min="14345" max="14345" width="8.88671875" style="148" customWidth="1"/>
    <col min="14346" max="14346" width="0.5546875" style="148" customWidth="1"/>
    <col min="14347" max="14347" width="12.33203125" style="148" customWidth="1"/>
    <col min="14348" max="14348" width="11.6640625" style="148" customWidth="1"/>
    <col min="14349" max="14349" width="0.109375" style="148" customWidth="1"/>
    <col min="14350" max="14350" width="5.88671875" style="148" customWidth="1"/>
    <col min="14351" max="14351" width="4.88671875" style="148" customWidth="1"/>
    <col min="14352" max="14352" width="13.44140625" style="148" customWidth="1"/>
    <col min="14353" max="14353" width="10.6640625" style="148" customWidth="1"/>
    <col min="14354" max="14354" width="10.44140625" style="148" customWidth="1"/>
    <col min="14355" max="14355" width="11.5546875" style="148" customWidth="1"/>
    <col min="14356" max="14356" width="0" style="148" hidden="1" customWidth="1"/>
    <col min="14357" max="14357" width="14" style="148" customWidth="1"/>
    <col min="14358" max="14589" width="9.109375" style="148"/>
    <col min="14590" max="14590" width="3.6640625" style="148" customWidth="1"/>
    <col min="14591" max="14591" width="22.33203125" style="148" customWidth="1"/>
    <col min="14592" max="14592" width="14.44140625" style="148" customWidth="1"/>
    <col min="14593" max="14593" width="9.6640625" style="148" customWidth="1"/>
    <col min="14594" max="14594" width="8.44140625" style="148" customWidth="1"/>
    <col min="14595" max="14595" width="0.33203125" style="148" customWidth="1"/>
    <col min="14596" max="14596" width="8.6640625" style="148" customWidth="1"/>
    <col min="14597" max="14597" width="9.88671875" style="148" customWidth="1"/>
    <col min="14598" max="14598" width="9" style="148" customWidth="1"/>
    <col min="14599" max="14599" width="12" style="148" customWidth="1"/>
    <col min="14600" max="14600" width="5.44140625" style="148" customWidth="1"/>
    <col min="14601" max="14601" width="8.88671875" style="148" customWidth="1"/>
    <col min="14602" max="14602" width="0.5546875" style="148" customWidth="1"/>
    <col min="14603" max="14603" width="12.33203125" style="148" customWidth="1"/>
    <col min="14604" max="14604" width="11.6640625" style="148" customWidth="1"/>
    <col min="14605" max="14605" width="0.109375" style="148" customWidth="1"/>
    <col min="14606" max="14606" width="5.88671875" style="148" customWidth="1"/>
    <col min="14607" max="14607" width="4.88671875" style="148" customWidth="1"/>
    <col min="14608" max="14608" width="13.44140625" style="148" customWidth="1"/>
    <col min="14609" max="14609" width="10.6640625" style="148" customWidth="1"/>
    <col min="14610" max="14610" width="10.44140625" style="148" customWidth="1"/>
    <col min="14611" max="14611" width="11.5546875" style="148" customWidth="1"/>
    <col min="14612" max="14612" width="0" style="148" hidden="1" customWidth="1"/>
    <col min="14613" max="14613" width="14" style="148" customWidth="1"/>
    <col min="14614" max="14845" width="9.109375" style="148"/>
    <col min="14846" max="14846" width="3.6640625" style="148" customWidth="1"/>
    <col min="14847" max="14847" width="22.33203125" style="148" customWidth="1"/>
    <col min="14848" max="14848" width="14.44140625" style="148" customWidth="1"/>
    <col min="14849" max="14849" width="9.6640625" style="148" customWidth="1"/>
    <col min="14850" max="14850" width="8.44140625" style="148" customWidth="1"/>
    <col min="14851" max="14851" width="0.33203125" style="148" customWidth="1"/>
    <col min="14852" max="14852" width="8.6640625" style="148" customWidth="1"/>
    <col min="14853" max="14853" width="9.88671875" style="148" customWidth="1"/>
    <col min="14854" max="14854" width="9" style="148" customWidth="1"/>
    <col min="14855" max="14855" width="12" style="148" customWidth="1"/>
    <col min="14856" max="14856" width="5.44140625" style="148" customWidth="1"/>
    <col min="14857" max="14857" width="8.88671875" style="148" customWidth="1"/>
    <col min="14858" max="14858" width="0.5546875" style="148" customWidth="1"/>
    <col min="14859" max="14859" width="12.33203125" style="148" customWidth="1"/>
    <col min="14860" max="14860" width="11.6640625" style="148" customWidth="1"/>
    <col min="14861" max="14861" width="0.109375" style="148" customWidth="1"/>
    <col min="14862" max="14862" width="5.88671875" style="148" customWidth="1"/>
    <col min="14863" max="14863" width="4.88671875" style="148" customWidth="1"/>
    <col min="14864" max="14864" width="13.44140625" style="148" customWidth="1"/>
    <col min="14865" max="14865" width="10.6640625" style="148" customWidth="1"/>
    <col min="14866" max="14866" width="10.44140625" style="148" customWidth="1"/>
    <col min="14867" max="14867" width="11.5546875" style="148" customWidth="1"/>
    <col min="14868" max="14868" width="0" style="148" hidden="1" customWidth="1"/>
    <col min="14869" max="14869" width="14" style="148" customWidth="1"/>
    <col min="14870" max="15101" width="9.109375" style="148"/>
    <col min="15102" max="15102" width="3.6640625" style="148" customWidth="1"/>
    <col min="15103" max="15103" width="22.33203125" style="148" customWidth="1"/>
    <col min="15104" max="15104" width="14.44140625" style="148" customWidth="1"/>
    <col min="15105" max="15105" width="9.6640625" style="148" customWidth="1"/>
    <col min="15106" max="15106" width="8.44140625" style="148" customWidth="1"/>
    <col min="15107" max="15107" width="0.33203125" style="148" customWidth="1"/>
    <col min="15108" max="15108" width="8.6640625" style="148" customWidth="1"/>
    <col min="15109" max="15109" width="9.88671875" style="148" customWidth="1"/>
    <col min="15110" max="15110" width="9" style="148" customWidth="1"/>
    <col min="15111" max="15111" width="12" style="148" customWidth="1"/>
    <col min="15112" max="15112" width="5.44140625" style="148" customWidth="1"/>
    <col min="15113" max="15113" width="8.88671875" style="148" customWidth="1"/>
    <col min="15114" max="15114" width="0.5546875" style="148" customWidth="1"/>
    <col min="15115" max="15115" width="12.33203125" style="148" customWidth="1"/>
    <col min="15116" max="15116" width="11.6640625" style="148" customWidth="1"/>
    <col min="15117" max="15117" width="0.109375" style="148" customWidth="1"/>
    <col min="15118" max="15118" width="5.88671875" style="148" customWidth="1"/>
    <col min="15119" max="15119" width="4.88671875" style="148" customWidth="1"/>
    <col min="15120" max="15120" width="13.44140625" style="148" customWidth="1"/>
    <col min="15121" max="15121" width="10.6640625" style="148" customWidth="1"/>
    <col min="15122" max="15122" width="10.44140625" style="148" customWidth="1"/>
    <col min="15123" max="15123" width="11.5546875" style="148" customWidth="1"/>
    <col min="15124" max="15124" width="0" style="148" hidden="1" customWidth="1"/>
    <col min="15125" max="15125" width="14" style="148" customWidth="1"/>
    <col min="15126" max="15357" width="9.109375" style="148"/>
    <col min="15358" max="15358" width="3.6640625" style="148" customWidth="1"/>
    <col min="15359" max="15359" width="22.33203125" style="148" customWidth="1"/>
    <col min="15360" max="15360" width="14.44140625" style="148" customWidth="1"/>
    <col min="15361" max="15361" width="9.6640625" style="148" customWidth="1"/>
    <col min="15362" max="15362" width="8.44140625" style="148" customWidth="1"/>
    <col min="15363" max="15363" width="0.33203125" style="148" customWidth="1"/>
    <col min="15364" max="15364" width="8.6640625" style="148" customWidth="1"/>
    <col min="15365" max="15365" width="9.88671875" style="148" customWidth="1"/>
    <col min="15366" max="15366" width="9" style="148" customWidth="1"/>
    <col min="15367" max="15367" width="12" style="148" customWidth="1"/>
    <col min="15368" max="15368" width="5.44140625" style="148" customWidth="1"/>
    <col min="15369" max="15369" width="8.88671875" style="148" customWidth="1"/>
    <col min="15370" max="15370" width="0.5546875" style="148" customWidth="1"/>
    <col min="15371" max="15371" width="12.33203125" style="148" customWidth="1"/>
    <col min="15372" max="15372" width="11.6640625" style="148" customWidth="1"/>
    <col min="15373" max="15373" width="0.109375" style="148" customWidth="1"/>
    <col min="15374" max="15374" width="5.88671875" style="148" customWidth="1"/>
    <col min="15375" max="15375" width="4.88671875" style="148" customWidth="1"/>
    <col min="15376" max="15376" width="13.44140625" style="148" customWidth="1"/>
    <col min="15377" max="15377" width="10.6640625" style="148" customWidth="1"/>
    <col min="15378" max="15378" width="10.44140625" style="148" customWidth="1"/>
    <col min="15379" max="15379" width="11.5546875" style="148" customWidth="1"/>
    <col min="15380" max="15380" width="0" style="148" hidden="1" customWidth="1"/>
    <col min="15381" max="15381" width="14" style="148" customWidth="1"/>
    <col min="15382" max="15613" width="9.109375" style="148"/>
    <col min="15614" max="15614" width="3.6640625" style="148" customWidth="1"/>
    <col min="15615" max="15615" width="22.33203125" style="148" customWidth="1"/>
    <col min="15616" max="15616" width="14.44140625" style="148" customWidth="1"/>
    <col min="15617" max="15617" width="9.6640625" style="148" customWidth="1"/>
    <col min="15618" max="15618" width="8.44140625" style="148" customWidth="1"/>
    <col min="15619" max="15619" width="0.33203125" style="148" customWidth="1"/>
    <col min="15620" max="15620" width="8.6640625" style="148" customWidth="1"/>
    <col min="15621" max="15621" width="9.88671875" style="148" customWidth="1"/>
    <col min="15622" max="15622" width="9" style="148" customWidth="1"/>
    <col min="15623" max="15623" width="12" style="148" customWidth="1"/>
    <col min="15624" max="15624" width="5.44140625" style="148" customWidth="1"/>
    <col min="15625" max="15625" width="8.88671875" style="148" customWidth="1"/>
    <col min="15626" max="15626" width="0.5546875" style="148" customWidth="1"/>
    <col min="15627" max="15627" width="12.33203125" style="148" customWidth="1"/>
    <col min="15628" max="15628" width="11.6640625" style="148" customWidth="1"/>
    <col min="15629" max="15629" width="0.109375" style="148" customWidth="1"/>
    <col min="15630" max="15630" width="5.88671875" style="148" customWidth="1"/>
    <col min="15631" max="15631" width="4.88671875" style="148" customWidth="1"/>
    <col min="15632" max="15632" width="13.44140625" style="148" customWidth="1"/>
    <col min="15633" max="15633" width="10.6640625" style="148" customWidth="1"/>
    <col min="15634" max="15634" width="10.44140625" style="148" customWidth="1"/>
    <col min="15635" max="15635" width="11.5546875" style="148" customWidth="1"/>
    <col min="15636" max="15636" width="0" style="148" hidden="1" customWidth="1"/>
    <col min="15637" max="15637" width="14" style="148" customWidth="1"/>
    <col min="15638" max="15869" width="9.109375" style="148"/>
    <col min="15870" max="15870" width="3.6640625" style="148" customWidth="1"/>
    <col min="15871" max="15871" width="22.33203125" style="148" customWidth="1"/>
    <col min="15872" max="15872" width="14.44140625" style="148" customWidth="1"/>
    <col min="15873" max="15873" width="9.6640625" style="148" customWidth="1"/>
    <col min="15874" max="15874" width="8.44140625" style="148" customWidth="1"/>
    <col min="15875" max="15875" width="0.33203125" style="148" customWidth="1"/>
    <col min="15876" max="15876" width="8.6640625" style="148" customWidth="1"/>
    <col min="15877" max="15877" width="9.88671875" style="148" customWidth="1"/>
    <col min="15878" max="15878" width="9" style="148" customWidth="1"/>
    <col min="15879" max="15879" width="12" style="148" customWidth="1"/>
    <col min="15880" max="15880" width="5.44140625" style="148" customWidth="1"/>
    <col min="15881" max="15881" width="8.88671875" style="148" customWidth="1"/>
    <col min="15882" max="15882" width="0.5546875" style="148" customWidth="1"/>
    <col min="15883" max="15883" width="12.33203125" style="148" customWidth="1"/>
    <col min="15884" max="15884" width="11.6640625" style="148" customWidth="1"/>
    <col min="15885" max="15885" width="0.109375" style="148" customWidth="1"/>
    <col min="15886" max="15886" width="5.88671875" style="148" customWidth="1"/>
    <col min="15887" max="15887" width="4.88671875" style="148" customWidth="1"/>
    <col min="15888" max="15888" width="13.44140625" style="148" customWidth="1"/>
    <col min="15889" max="15889" width="10.6640625" style="148" customWidth="1"/>
    <col min="15890" max="15890" width="10.44140625" style="148" customWidth="1"/>
    <col min="15891" max="15891" width="11.5546875" style="148" customWidth="1"/>
    <col min="15892" max="15892" width="0" style="148" hidden="1" customWidth="1"/>
    <col min="15893" max="15893" width="14" style="148" customWidth="1"/>
    <col min="15894" max="16125" width="9.109375" style="148"/>
    <col min="16126" max="16126" width="3.6640625" style="148" customWidth="1"/>
    <col min="16127" max="16127" width="22.33203125" style="148" customWidth="1"/>
    <col min="16128" max="16128" width="14.44140625" style="148" customWidth="1"/>
    <col min="16129" max="16129" width="9.6640625" style="148" customWidth="1"/>
    <col min="16130" max="16130" width="8.44140625" style="148" customWidth="1"/>
    <col min="16131" max="16131" width="0.33203125" style="148" customWidth="1"/>
    <col min="16132" max="16132" width="8.6640625" style="148" customWidth="1"/>
    <col min="16133" max="16133" width="9.88671875" style="148" customWidth="1"/>
    <col min="16134" max="16134" width="9" style="148" customWidth="1"/>
    <col min="16135" max="16135" width="12" style="148" customWidth="1"/>
    <col min="16136" max="16136" width="5.44140625" style="148" customWidth="1"/>
    <col min="16137" max="16137" width="8.88671875" style="148" customWidth="1"/>
    <col min="16138" max="16138" width="0.5546875" style="148" customWidth="1"/>
    <col min="16139" max="16139" width="12.33203125" style="148" customWidth="1"/>
    <col min="16140" max="16140" width="11.6640625" style="148" customWidth="1"/>
    <col min="16141" max="16141" width="0.109375" style="148" customWidth="1"/>
    <col min="16142" max="16142" width="5.88671875" style="148" customWidth="1"/>
    <col min="16143" max="16143" width="4.88671875" style="148" customWidth="1"/>
    <col min="16144" max="16144" width="13.44140625" style="148" customWidth="1"/>
    <col min="16145" max="16145" width="10.6640625" style="148" customWidth="1"/>
    <col min="16146" max="16146" width="10.44140625" style="148" customWidth="1"/>
    <col min="16147" max="16147" width="11.5546875" style="148" customWidth="1"/>
    <col min="16148" max="16148" width="0" style="148" hidden="1" customWidth="1"/>
    <col min="16149" max="16149" width="14" style="148" customWidth="1"/>
    <col min="16150" max="16384" width="9.109375" style="148"/>
  </cols>
  <sheetData>
    <row r="1" spans="1:21" ht="26.4" customHeight="1"/>
    <row r="2" spans="1:21" s="137" customFormat="1" ht="24.9" customHeight="1">
      <c r="A2" s="2165" t="s">
        <v>829</v>
      </c>
      <c r="B2" s="2166"/>
      <c r="C2" s="2166"/>
      <c r="D2" s="2166"/>
      <c r="E2" s="2166"/>
      <c r="F2" s="2166"/>
      <c r="G2" s="2166"/>
      <c r="H2" s="2166"/>
      <c r="I2" s="2167"/>
      <c r="J2" s="2152" t="s">
        <v>110</v>
      </c>
      <c r="K2" s="2154"/>
      <c r="L2" s="2152" t="s">
        <v>866</v>
      </c>
      <c r="M2" s="2153"/>
      <c r="N2" s="2154"/>
      <c r="O2" s="243"/>
    </row>
    <row r="3" spans="1:21" s="137" customFormat="1" ht="33" customHeight="1">
      <c r="A3" s="2168"/>
      <c r="B3" s="2169"/>
      <c r="C3" s="2169"/>
      <c r="D3" s="2169"/>
      <c r="E3" s="2169"/>
      <c r="F3" s="2169"/>
      <c r="G3" s="2169"/>
      <c r="H3" s="2169"/>
      <c r="I3" s="2170"/>
      <c r="J3" s="2155"/>
      <c r="K3" s="2157"/>
      <c r="L3" s="2155"/>
      <c r="M3" s="2156"/>
      <c r="N3" s="2157"/>
      <c r="O3" s="243"/>
    </row>
    <row r="4" spans="1:21" s="137" customFormat="1" ht="24.9" customHeight="1">
      <c r="A4" s="1997"/>
      <c r="B4" s="1998"/>
      <c r="C4" s="1998"/>
      <c r="D4" s="1998"/>
      <c r="E4" s="1998"/>
      <c r="F4" s="1998"/>
      <c r="G4" s="1998"/>
      <c r="H4" s="1998"/>
      <c r="I4" s="2171"/>
      <c r="J4" s="2158"/>
      <c r="K4" s="2160"/>
      <c r="L4" s="2158"/>
      <c r="M4" s="2159"/>
      <c r="N4" s="2160"/>
      <c r="O4" s="243"/>
    </row>
    <row r="5" spans="1:21" s="137" customFormat="1" ht="38.25" customHeight="1">
      <c r="A5" s="1058" t="s">
        <v>124</v>
      </c>
      <c r="B5" s="623" t="s">
        <v>682</v>
      </c>
      <c r="C5" s="623" t="s">
        <v>981</v>
      </c>
      <c r="D5" s="623" t="s">
        <v>113</v>
      </c>
      <c r="E5" s="624" t="s">
        <v>677</v>
      </c>
      <c r="F5" s="623" t="s">
        <v>560</v>
      </c>
      <c r="G5" s="624" t="s">
        <v>581</v>
      </c>
      <c r="H5" s="625" t="s">
        <v>86</v>
      </c>
      <c r="I5" s="624" t="s">
        <v>641</v>
      </c>
      <c r="J5" s="624" t="s">
        <v>1082</v>
      </c>
      <c r="K5" s="624" t="s">
        <v>103</v>
      </c>
      <c r="L5" s="623" t="s">
        <v>982</v>
      </c>
      <c r="M5" s="623" t="s">
        <v>188</v>
      </c>
      <c r="N5" s="623" t="s">
        <v>124</v>
      </c>
      <c r="O5" s="149"/>
    </row>
    <row r="6" spans="1:21" s="137" customFormat="1" ht="29.25" customHeight="1">
      <c r="A6" s="145">
        <v>1</v>
      </c>
      <c r="B6" s="917"/>
      <c r="C6" s="918"/>
      <c r="D6" s="919">
        <v>1.012556</v>
      </c>
      <c r="E6" s="920"/>
      <c r="F6" s="921"/>
      <c r="G6" s="528">
        <f>ROUND(D6*F6/1,2)</f>
        <v>0</v>
      </c>
      <c r="H6" s="529">
        <f>G6</f>
        <v>0</v>
      </c>
      <c r="I6" s="528">
        <f>H6</f>
        <v>0</v>
      </c>
      <c r="J6" s="529">
        <v>0</v>
      </c>
      <c r="K6" s="530">
        <f>G6*7.59/1000</f>
        <v>0</v>
      </c>
      <c r="L6" s="531">
        <f>ROUND(K6+J6/1,2)</f>
        <v>0</v>
      </c>
      <c r="M6" s="531">
        <f>H6-L6</f>
        <v>0</v>
      </c>
      <c r="N6" s="532">
        <f>A6</f>
        <v>1</v>
      </c>
      <c r="O6" s="157"/>
    </row>
    <row r="7" spans="1:21" s="137" customFormat="1" ht="29.25" customHeight="1">
      <c r="A7" s="145">
        <v>2</v>
      </c>
      <c r="B7" s="524"/>
      <c r="C7" s="622"/>
      <c r="D7" s="1185"/>
      <c r="E7" s="1098"/>
      <c r="F7" s="802"/>
      <c r="G7" s="528"/>
      <c r="H7" s="529"/>
      <c r="I7" s="528"/>
      <c r="J7" s="529"/>
      <c r="K7" s="530"/>
      <c r="L7" s="531"/>
      <c r="M7" s="531"/>
      <c r="N7" s="532">
        <f>A7</f>
        <v>2</v>
      </c>
      <c r="O7" s="157"/>
    </row>
    <row r="8" spans="1:21" s="137" customFormat="1" ht="29.25" customHeight="1">
      <c r="A8" s="145">
        <v>3</v>
      </c>
      <c r="B8" s="524"/>
      <c r="C8" s="622"/>
      <c r="D8" s="1185"/>
      <c r="E8" s="1098"/>
      <c r="F8" s="802"/>
      <c r="G8" s="528"/>
      <c r="H8" s="529"/>
      <c r="I8" s="528"/>
      <c r="J8" s="529"/>
      <c r="K8" s="530"/>
      <c r="L8" s="531"/>
      <c r="M8" s="531"/>
      <c r="N8" s="532">
        <f>A8</f>
        <v>3</v>
      </c>
      <c r="O8" s="157"/>
    </row>
    <row r="9" spans="1:21" s="144" customFormat="1" ht="27" customHeight="1">
      <c r="A9" s="2161" t="s">
        <v>843</v>
      </c>
      <c r="B9" s="2161"/>
      <c r="C9" s="2161"/>
      <c r="D9" s="2161"/>
      <c r="E9" s="2161"/>
      <c r="F9" s="626">
        <f t="shared" ref="F9:K9" si="0">SUM(F6:F8)</f>
        <v>0</v>
      </c>
      <c r="G9" s="627">
        <f t="shared" si="0"/>
        <v>0</v>
      </c>
      <c r="H9" s="627">
        <f t="shared" si="0"/>
        <v>0</v>
      </c>
      <c r="I9" s="627">
        <f t="shared" si="0"/>
        <v>0</v>
      </c>
      <c r="J9" s="627">
        <f t="shared" si="0"/>
        <v>0</v>
      </c>
      <c r="K9" s="627">
        <f t="shared" si="0"/>
        <v>0</v>
      </c>
      <c r="L9" s="627">
        <f>SUM(L6:L8)</f>
        <v>0</v>
      </c>
      <c r="M9" s="627">
        <f>SUM(M6:M8)</f>
        <v>0</v>
      </c>
      <c r="N9" s="523" t="s">
        <v>107</v>
      </c>
      <c r="O9" s="180"/>
    </row>
    <row r="10" spans="1:21" s="144" customFormat="1">
      <c r="A10" s="148"/>
      <c r="B10" s="243"/>
      <c r="C10" s="149"/>
      <c r="D10" s="149"/>
      <c r="E10" s="149"/>
      <c r="F10" s="149"/>
      <c r="G10" s="149"/>
      <c r="H10" s="150"/>
      <c r="I10" s="522"/>
      <c r="J10" s="522"/>
      <c r="K10" s="522"/>
      <c r="L10" s="522"/>
      <c r="M10" s="522"/>
      <c r="N10" s="522"/>
      <c r="O10" s="180"/>
      <c r="P10" s="796"/>
    </row>
    <row r="11" spans="1:21" s="144" customFormat="1" ht="13.5" customHeight="1">
      <c r="B11" s="245"/>
      <c r="C11" s="151"/>
      <c r="D11" s="151"/>
      <c r="E11" s="137"/>
      <c r="F11" s="137"/>
      <c r="G11" s="137"/>
      <c r="H11" s="137"/>
      <c r="I11" s="522"/>
      <c r="J11" s="522"/>
      <c r="K11" s="522"/>
      <c r="L11" s="525"/>
      <c r="M11" s="522"/>
      <c r="N11" s="522"/>
      <c r="O11" s="180"/>
    </row>
    <row r="12" spans="1:21" s="137" customFormat="1" ht="13.5" customHeight="1">
      <c r="B12" s="245"/>
      <c r="C12" s="151"/>
      <c r="D12" s="151"/>
      <c r="I12" s="522"/>
      <c r="J12" s="522"/>
      <c r="K12" s="522"/>
      <c r="L12" s="525"/>
      <c r="M12" s="522"/>
      <c r="N12" s="522"/>
      <c r="O12" s="180"/>
      <c r="P12" s="144"/>
    </row>
    <row r="13" spans="1:21" s="137" customFormat="1" ht="13.5" customHeight="1">
      <c r="A13" s="155"/>
      <c r="B13" s="243"/>
      <c r="C13" s="148"/>
      <c r="D13" s="148"/>
      <c r="E13" s="141"/>
      <c r="F13" s="141"/>
      <c r="G13" s="141"/>
      <c r="H13" s="140"/>
      <c r="I13" s="153"/>
      <c r="J13" s="153"/>
      <c r="K13" s="153"/>
      <c r="L13" s="153"/>
      <c r="M13" s="153"/>
      <c r="N13" s="153"/>
      <c r="O13" s="148"/>
    </row>
    <row r="14" spans="1:21" s="137" customFormat="1" ht="13.5" customHeight="1">
      <c r="A14" s="155"/>
      <c r="B14" s="243"/>
      <c r="C14" s="2162">
        <f ca="1">TODAY()</f>
        <v>45785</v>
      </c>
      <c r="D14" s="2162"/>
      <c r="E14" s="141"/>
      <c r="F14" s="141"/>
      <c r="G14" s="141"/>
      <c r="H14" s="140"/>
      <c r="I14" s="153"/>
      <c r="J14" s="645"/>
      <c r="K14" s="645"/>
      <c r="L14" s="769">
        <f ca="1">C14</f>
        <v>45785</v>
      </c>
      <c r="M14" s="645"/>
      <c r="N14" s="153"/>
      <c r="O14" s="148"/>
    </row>
    <row r="15" spans="1:21" s="137" customFormat="1" ht="16.95" customHeight="1">
      <c r="A15" s="148"/>
      <c r="B15" s="243"/>
      <c r="C15" s="2163" t="s">
        <v>865</v>
      </c>
      <c r="D15" s="2163"/>
      <c r="E15" s="148"/>
      <c r="F15" s="148"/>
      <c r="G15" s="148"/>
      <c r="I15" s="152"/>
      <c r="J15" s="645"/>
      <c r="K15" s="645"/>
      <c r="L15" s="646" t="s">
        <v>319</v>
      </c>
      <c r="M15" s="645"/>
      <c r="N15" s="152"/>
      <c r="O15" s="148"/>
    </row>
    <row r="16" spans="1:21" s="137" customFormat="1" ht="13.5" customHeight="1">
      <c r="A16" s="148"/>
      <c r="B16" s="643" t="s">
        <v>861</v>
      </c>
      <c r="C16" s="2150"/>
      <c r="D16" s="2150"/>
      <c r="E16" s="148"/>
      <c r="F16" s="148"/>
      <c r="G16" s="148"/>
      <c r="I16" s="152"/>
      <c r="J16" s="2164" t="s">
        <v>861</v>
      </c>
      <c r="K16" s="2164"/>
      <c r="L16" s="2149"/>
      <c r="M16" s="2149"/>
      <c r="N16" s="152"/>
      <c r="O16" s="148"/>
      <c r="R16" s="1937"/>
      <c r="S16" s="1937"/>
      <c r="T16" s="1937"/>
      <c r="U16" s="144"/>
    </row>
    <row r="17" spans="1:21" s="137" customFormat="1" ht="13.5" customHeight="1">
      <c r="A17" s="148"/>
      <c r="B17" s="643" t="s">
        <v>863</v>
      </c>
      <c r="C17" s="2150"/>
      <c r="D17" s="2150"/>
      <c r="E17" s="148"/>
      <c r="F17" s="148"/>
      <c r="G17" s="148"/>
      <c r="J17" s="643"/>
      <c r="K17" s="643" t="s">
        <v>863</v>
      </c>
      <c r="L17" s="2150"/>
      <c r="M17" s="2150"/>
      <c r="O17" s="148"/>
      <c r="R17" s="1937"/>
      <c r="S17" s="1937"/>
      <c r="T17" s="1937"/>
      <c r="U17" s="144"/>
    </row>
    <row r="18" spans="1:21" s="137" customFormat="1" ht="21" customHeight="1">
      <c r="A18" s="148"/>
      <c r="B18" s="644" t="s">
        <v>862</v>
      </c>
      <c r="C18" s="148"/>
      <c r="D18" s="148"/>
      <c r="E18" s="148"/>
      <c r="F18" s="148"/>
      <c r="G18" s="148"/>
      <c r="H18" s="156"/>
      <c r="J18" s="643"/>
      <c r="K18" s="643" t="s">
        <v>862</v>
      </c>
      <c r="L18" s="2151"/>
      <c r="M18" s="2151"/>
      <c r="O18" s="148"/>
      <c r="R18" s="1937"/>
      <c r="S18" s="1937"/>
      <c r="T18" s="1937"/>
      <c r="U18" s="1937"/>
    </row>
    <row r="19" spans="1:21" s="137" customFormat="1" ht="13.5" customHeight="1">
      <c r="A19" s="148"/>
      <c r="B19" s="246"/>
      <c r="C19" s="148"/>
      <c r="D19" s="148"/>
      <c r="E19" s="148"/>
      <c r="F19" s="148"/>
      <c r="G19" s="148"/>
      <c r="H19" s="156"/>
      <c r="J19" s="148"/>
      <c r="K19" s="148"/>
      <c r="L19" s="148"/>
      <c r="M19" s="148"/>
      <c r="O19" s="148"/>
      <c r="Q19" s="1945"/>
      <c r="R19" s="1945"/>
      <c r="S19" s="1945"/>
      <c r="T19" s="1945"/>
      <c r="U19" s="1946"/>
    </row>
    <row r="20" spans="1:21" s="137" customFormat="1" ht="13.5" customHeight="1">
      <c r="A20" s="148"/>
      <c r="B20" s="246"/>
      <c r="C20" s="148"/>
      <c r="D20" s="148"/>
      <c r="E20" s="148"/>
      <c r="F20" s="148"/>
      <c r="G20" s="148"/>
      <c r="H20" s="156"/>
      <c r="J20" s="148"/>
      <c r="K20" s="148"/>
      <c r="L20" s="148"/>
      <c r="M20" s="148"/>
      <c r="O20" s="148"/>
      <c r="P20" s="1937"/>
      <c r="Q20" s="1946"/>
      <c r="R20" s="1945"/>
      <c r="S20" s="1945"/>
      <c r="T20" s="1946"/>
      <c r="U20" s="1946"/>
    </row>
    <row r="21" spans="1:21" s="137" customFormat="1" ht="13.5" customHeight="1">
      <c r="A21" s="148"/>
      <c r="B21" s="246"/>
      <c r="C21" s="148"/>
      <c r="D21" s="148"/>
      <c r="E21" s="148"/>
      <c r="F21" s="148"/>
      <c r="G21" s="148"/>
      <c r="H21" s="156"/>
      <c r="O21" s="148"/>
      <c r="P21" s="1937"/>
      <c r="Q21" s="1946"/>
      <c r="R21" s="1946"/>
      <c r="S21" s="1946"/>
      <c r="T21" s="1946"/>
      <c r="U21" s="1946"/>
    </row>
    <row r="22" spans="1:21" s="137" customFormat="1" ht="13.5" customHeight="1">
      <c r="A22" s="148"/>
      <c r="B22" s="246"/>
      <c r="C22" s="148"/>
      <c r="D22" s="148"/>
      <c r="E22" s="148"/>
      <c r="F22" s="148"/>
      <c r="G22" s="148"/>
      <c r="H22" s="156"/>
      <c r="O22" s="148"/>
      <c r="P22" s="1937"/>
      <c r="Q22" s="1946"/>
      <c r="R22" s="1946"/>
      <c r="S22" s="1946"/>
      <c r="T22" s="1946"/>
      <c r="U22" s="1946"/>
    </row>
    <row r="23" spans="1:21" s="137" customFormat="1" ht="13.5" customHeight="1">
      <c r="A23" s="148"/>
      <c r="B23" s="246"/>
      <c r="C23" s="148"/>
      <c r="D23" s="148"/>
      <c r="E23" s="148"/>
      <c r="F23" s="148"/>
      <c r="G23" s="148"/>
      <c r="H23" s="156"/>
      <c r="O23" s="148"/>
      <c r="P23" s="1937"/>
      <c r="Q23" s="1946"/>
      <c r="R23" s="1946"/>
      <c r="S23" s="1946"/>
      <c r="T23" s="1946"/>
      <c r="U23" s="1946"/>
    </row>
    <row r="24" spans="1:21" s="137" customFormat="1" ht="13.5" customHeight="1">
      <c r="A24" s="148"/>
      <c r="B24" s="246"/>
      <c r="C24" s="148"/>
      <c r="D24" s="148"/>
      <c r="E24" s="148"/>
      <c r="F24" s="148"/>
      <c r="G24" s="148"/>
      <c r="H24" s="156"/>
      <c r="O24" s="148"/>
      <c r="P24" s="1937"/>
      <c r="Q24" s="1946"/>
      <c r="R24" s="1946"/>
      <c r="S24" s="1946"/>
      <c r="T24" s="1946"/>
      <c r="U24" s="1946"/>
    </row>
    <row r="25" spans="1:21" s="137" customFormat="1" ht="13.5" customHeight="1">
      <c r="A25" s="148"/>
      <c r="B25" s="246"/>
      <c r="C25" s="148"/>
      <c r="D25" s="148"/>
      <c r="E25" s="148"/>
      <c r="F25" s="148"/>
      <c r="G25" s="148"/>
      <c r="H25" s="156"/>
      <c r="O25" s="148"/>
      <c r="P25" s="1937"/>
      <c r="Q25" s="1945"/>
      <c r="R25" s="1945"/>
      <c r="S25" s="1945"/>
      <c r="T25" s="1945"/>
      <c r="U25" s="1946"/>
    </row>
    <row r="26" spans="1:21" s="137" customFormat="1" ht="13.5" customHeight="1">
      <c r="A26" s="148"/>
      <c r="B26" s="246"/>
      <c r="C26" s="148"/>
      <c r="D26" s="148"/>
      <c r="E26" s="148"/>
      <c r="F26" s="148"/>
      <c r="G26" s="148"/>
      <c r="H26" s="156"/>
      <c r="O26" s="148"/>
      <c r="Q26" s="1946"/>
      <c r="R26" s="1945"/>
      <c r="S26" s="1945"/>
      <c r="T26" s="1946"/>
      <c r="U26" s="1946"/>
    </row>
    <row r="27" spans="1:21" s="137" customFormat="1" ht="13.5" customHeight="1">
      <c r="A27" s="148"/>
      <c r="B27" s="533" t="s">
        <v>683</v>
      </c>
      <c r="C27" s="534" t="s">
        <v>560</v>
      </c>
      <c r="D27" s="148"/>
      <c r="E27" s="148"/>
      <c r="F27" s="148"/>
      <c r="G27" s="148"/>
      <c r="H27" s="156"/>
      <c r="O27" s="148"/>
    </row>
    <row r="28" spans="1:21" s="137" customFormat="1" ht="14.4">
      <c r="B28" s="526" t="s">
        <v>678</v>
      </c>
      <c r="C28" s="526">
        <v>1200</v>
      </c>
      <c r="H28" s="156"/>
    </row>
    <row r="29" spans="1:21" s="137" customFormat="1" ht="14.4">
      <c r="B29" s="526" t="s">
        <v>679</v>
      </c>
      <c r="C29" s="526">
        <v>900</v>
      </c>
      <c r="H29" s="156"/>
    </row>
    <row r="30" spans="1:21" s="137" customFormat="1" ht="14.4">
      <c r="B30" s="526" t="s">
        <v>680</v>
      </c>
      <c r="C30" s="526">
        <v>600</v>
      </c>
      <c r="H30" s="156"/>
      <c r="Q30" s="1946"/>
      <c r="R30" s="1946"/>
      <c r="S30" s="1946"/>
      <c r="T30" s="1946"/>
      <c r="U30" s="1946"/>
    </row>
    <row r="31" spans="1:21" s="137" customFormat="1" ht="15.6">
      <c r="B31" s="527" t="s">
        <v>681</v>
      </c>
      <c r="C31" s="526">
        <v>300</v>
      </c>
      <c r="H31" s="156"/>
    </row>
    <row r="32" spans="1:21" s="137" customFormat="1" ht="13.2">
      <c r="B32" s="246"/>
      <c r="H32" s="156"/>
      <c r="Q32" s="1946"/>
      <c r="R32" s="1946"/>
      <c r="S32" s="1946"/>
      <c r="T32" s="1946"/>
      <c r="U32" s="1946"/>
    </row>
    <row r="33" spans="2:21" s="137" customFormat="1" ht="13.2">
      <c r="B33" s="246"/>
      <c r="H33" s="156"/>
      <c r="P33" s="144"/>
    </row>
    <row r="34" spans="2:21" s="137" customFormat="1" ht="13.2">
      <c r="B34" s="246"/>
      <c r="H34" s="156"/>
      <c r="Q34" s="1946"/>
      <c r="R34" s="1946"/>
      <c r="S34" s="1946"/>
      <c r="T34" s="1946"/>
      <c r="U34" s="1946"/>
    </row>
    <row r="35" spans="2:21" s="137" customFormat="1" ht="13.2">
      <c r="B35" s="246"/>
      <c r="H35" s="156"/>
      <c r="P35" s="144"/>
    </row>
    <row r="36" spans="2:21" s="137" customFormat="1" ht="13.2">
      <c r="B36" s="246"/>
      <c r="H36" s="156"/>
      <c r="Q36" s="1946"/>
      <c r="R36" s="1946"/>
      <c r="S36" s="1946"/>
      <c r="T36" s="1946"/>
      <c r="U36" s="1946"/>
    </row>
    <row r="37" spans="2:21" s="137" customFormat="1" ht="13.2">
      <c r="B37" s="246"/>
      <c r="H37" s="156"/>
      <c r="P37" s="144"/>
    </row>
    <row r="38" spans="2:21" s="137" customFormat="1" ht="13.2">
      <c r="B38" s="246"/>
      <c r="H38" s="156"/>
    </row>
    <row r="39" spans="2:21" s="137" customFormat="1" ht="13.2">
      <c r="B39" s="246"/>
      <c r="H39" s="156"/>
    </row>
    <row r="40" spans="2:21" s="137" customFormat="1" ht="13.2">
      <c r="B40" s="246"/>
      <c r="H40" s="156"/>
    </row>
    <row r="41" spans="2:21" s="137" customFormat="1" ht="13.2">
      <c r="B41" s="246"/>
      <c r="H41" s="156"/>
    </row>
    <row r="42" spans="2:21" s="137" customFormat="1" ht="13.2">
      <c r="B42" s="246"/>
      <c r="H42" s="156"/>
    </row>
    <row r="43" spans="2:21" s="137" customFormat="1" ht="13.2">
      <c r="B43" s="246"/>
      <c r="H43" s="156"/>
    </row>
    <row r="44" spans="2:21" s="137" customFormat="1" ht="13.2">
      <c r="B44" s="246"/>
      <c r="H44" s="156"/>
    </row>
    <row r="45" spans="2:21" s="137" customFormat="1" ht="13.2">
      <c r="B45" s="246"/>
      <c r="H45" s="156"/>
    </row>
    <row r="46" spans="2:21" s="137" customFormat="1" ht="13.2">
      <c r="B46" s="246"/>
      <c r="H46" s="156"/>
    </row>
    <row r="47" spans="2:21" s="137" customFormat="1" ht="13.2">
      <c r="B47" s="246"/>
    </row>
    <row r="48" spans="2:21" s="137" customFormat="1" ht="13.2">
      <c r="B48" s="246"/>
    </row>
    <row r="49" spans="2:2" s="137" customFormat="1" ht="13.2">
      <c r="B49" s="246"/>
    </row>
    <row r="50" spans="2:2" s="137" customFormat="1" ht="13.2">
      <c r="B50" s="246"/>
    </row>
    <row r="51" spans="2:2" s="137" customFormat="1" ht="13.2">
      <c r="B51" s="246"/>
    </row>
    <row r="52" spans="2:2" s="137" customFormat="1" ht="13.2">
      <c r="B52" s="246"/>
    </row>
    <row r="53" spans="2:2" s="137" customFormat="1" ht="13.2">
      <c r="B53" s="246"/>
    </row>
    <row r="54" spans="2:2" s="137" customFormat="1" ht="13.2">
      <c r="B54" s="246"/>
    </row>
    <row r="55" spans="2:2" s="137" customFormat="1" ht="13.2">
      <c r="B55" s="246"/>
    </row>
    <row r="56" spans="2:2" s="137" customFormat="1" ht="13.2">
      <c r="B56" s="246"/>
    </row>
    <row r="57" spans="2:2" s="137" customFormat="1" ht="13.2">
      <c r="B57" s="246"/>
    </row>
    <row r="58" spans="2:2" s="137" customFormat="1" ht="13.2">
      <c r="B58" s="246"/>
    </row>
    <row r="59" spans="2:2" s="137" customFormat="1" ht="13.2">
      <c r="B59" s="246"/>
    </row>
    <row r="60" spans="2:2" s="137" customFormat="1" ht="13.2">
      <c r="B60" s="246"/>
    </row>
  </sheetData>
  <mergeCells count="39">
    <mergeCell ref="C17:D17"/>
    <mergeCell ref="L2:N4"/>
    <mergeCell ref="A9:E9"/>
    <mergeCell ref="C14:D14"/>
    <mergeCell ref="C15:D15"/>
    <mergeCell ref="J16:K16"/>
    <mergeCell ref="J2:K4"/>
    <mergeCell ref="C16:D16"/>
    <mergeCell ref="A2:I4"/>
    <mergeCell ref="Q36:R36"/>
    <mergeCell ref="S36:U36"/>
    <mergeCell ref="Q30:R30"/>
    <mergeCell ref="S30:U30"/>
    <mergeCell ref="Q19:Q20"/>
    <mergeCell ref="R19:S20"/>
    <mergeCell ref="T19:U20"/>
    <mergeCell ref="T23:U24"/>
    <mergeCell ref="Q25:Q26"/>
    <mergeCell ref="R25:S26"/>
    <mergeCell ref="T25:U26"/>
    <mergeCell ref="Q32:R32"/>
    <mergeCell ref="S32:U32"/>
    <mergeCell ref="Q21:Q22"/>
    <mergeCell ref="R21:S22"/>
    <mergeCell ref="T21:U22"/>
    <mergeCell ref="Q34:R34"/>
    <mergeCell ref="S34:U34"/>
    <mergeCell ref="R18:S18"/>
    <mergeCell ref="T18:U18"/>
    <mergeCell ref="L16:M16"/>
    <mergeCell ref="L17:M17"/>
    <mergeCell ref="L18:M18"/>
    <mergeCell ref="P20:P21"/>
    <mergeCell ref="P22:P23"/>
    <mergeCell ref="Q23:Q24"/>
    <mergeCell ref="R23:S24"/>
    <mergeCell ref="P24:P25"/>
    <mergeCell ref="R16:T16"/>
    <mergeCell ref="R17:T17"/>
  </mergeCells>
  <printOptions horizontalCentered="1"/>
  <pageMargins left="0.15748031496062992" right="0.27559055118110237" top="0.78740157480314965" bottom="0" header="0" footer="0"/>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pageSetUpPr fitToPage="1"/>
  </sheetPr>
  <dimension ref="A1:P69"/>
  <sheetViews>
    <sheetView zoomScaleNormal="100" workbookViewId="0">
      <selection activeCell="O6" sqref="O6"/>
    </sheetView>
  </sheetViews>
  <sheetFormatPr defaultRowHeight="14.4"/>
  <cols>
    <col min="1" max="1" width="8.88671875" bestFit="1" customWidth="1"/>
    <col min="2" max="2" width="22.33203125" customWidth="1"/>
    <col min="3" max="3" width="5.6640625" customWidth="1"/>
    <col min="5" max="5" width="10.109375" bestFit="1" customWidth="1"/>
    <col min="6" max="6" width="8" customWidth="1"/>
    <col min="8" max="8" width="9.109375" bestFit="1" customWidth="1"/>
    <col min="11" max="11" width="8.109375" customWidth="1"/>
    <col min="14" max="14" width="8.109375" bestFit="1" customWidth="1"/>
    <col min="16" max="16" width="9.109375" style="535"/>
  </cols>
  <sheetData>
    <row r="1" spans="1:16" ht="15" thickBot="1"/>
    <row r="2" spans="1:16" ht="112.5" customHeight="1">
      <c r="A2" s="536" t="s">
        <v>685</v>
      </c>
      <c r="B2" s="537" t="s">
        <v>686</v>
      </c>
      <c r="C2" s="538" t="s">
        <v>687</v>
      </c>
      <c r="D2" s="538" t="s">
        <v>688</v>
      </c>
      <c r="E2" s="539" t="s">
        <v>689</v>
      </c>
      <c r="F2" s="540" t="s">
        <v>212</v>
      </c>
      <c r="G2" s="541" t="s">
        <v>690</v>
      </c>
      <c r="H2" s="541" t="s">
        <v>691</v>
      </c>
      <c r="I2" s="541" t="s">
        <v>692</v>
      </c>
      <c r="J2" s="541" t="s">
        <v>693</v>
      </c>
      <c r="K2" s="541" t="s">
        <v>694</v>
      </c>
      <c r="L2" s="542" t="s">
        <v>86</v>
      </c>
      <c r="M2" s="542" t="s">
        <v>695</v>
      </c>
      <c r="N2" s="543" t="s">
        <v>696</v>
      </c>
      <c r="O2" s="544" t="s">
        <v>697</v>
      </c>
      <c r="P2" s="545" t="s">
        <v>247</v>
      </c>
    </row>
    <row r="3" spans="1:16" s="94" customFormat="1" ht="24.9" customHeight="1">
      <c r="A3" s="546" t="s">
        <v>800</v>
      </c>
      <c r="B3" s="547"/>
      <c r="C3" s="548" t="s">
        <v>799</v>
      </c>
      <c r="D3" s="549"/>
      <c r="E3" s="550"/>
      <c r="F3" s="551">
        <v>30</v>
      </c>
      <c r="G3" s="552">
        <v>1048.5</v>
      </c>
      <c r="H3" s="552">
        <v>14208.73</v>
      </c>
      <c r="I3" s="552">
        <v>2723.39</v>
      </c>
      <c r="J3" s="552">
        <v>254.18</v>
      </c>
      <c r="K3" s="552">
        <v>215.92</v>
      </c>
      <c r="L3" s="553">
        <f>SUM(G3:K3)</f>
        <v>18450.719999999998</v>
      </c>
      <c r="M3" s="553">
        <v>0</v>
      </c>
      <c r="N3" s="553">
        <v>9900</v>
      </c>
      <c r="O3" s="554">
        <v>1026.49</v>
      </c>
      <c r="P3" s="553">
        <f>M3-O3</f>
        <v>-1026.49</v>
      </c>
    </row>
    <row r="4" spans="1:16" ht="24.9" customHeight="1">
      <c r="A4" s="546" t="s">
        <v>801</v>
      </c>
      <c r="B4" s="547"/>
      <c r="C4" s="548" t="s">
        <v>799</v>
      </c>
      <c r="D4" s="549"/>
      <c r="E4" s="550"/>
      <c r="F4" s="551">
        <v>30</v>
      </c>
      <c r="G4" s="552"/>
      <c r="H4" s="552"/>
      <c r="I4" s="552"/>
      <c r="J4" s="552"/>
      <c r="K4" s="552"/>
      <c r="L4" s="553">
        <f>SUM(G4:K4)</f>
        <v>0</v>
      </c>
      <c r="M4" s="553">
        <f>L4/3*20/100</f>
        <v>0</v>
      </c>
      <c r="N4" s="553"/>
      <c r="O4" s="554"/>
      <c r="P4" s="553">
        <f>M4-O4</f>
        <v>0</v>
      </c>
    </row>
    <row r="5" spans="1:16" ht="24.9" customHeight="1">
      <c r="A5" s="546" t="s">
        <v>802</v>
      </c>
      <c r="B5" s="547"/>
      <c r="C5" s="548" t="s">
        <v>799</v>
      </c>
      <c r="D5" s="549"/>
      <c r="E5" s="550"/>
      <c r="F5" s="551">
        <v>30</v>
      </c>
      <c r="G5" s="552"/>
      <c r="H5" s="552"/>
      <c r="I5" s="552"/>
      <c r="J5" s="552"/>
      <c r="K5" s="552"/>
      <c r="L5" s="553">
        <f>SUM(G5:K5)</f>
        <v>0</v>
      </c>
      <c r="M5" s="553">
        <f>L5/3*20/100</f>
        <v>0</v>
      </c>
      <c r="N5" s="553"/>
      <c r="O5" s="554"/>
      <c r="P5" s="553">
        <f>M5-O5</f>
        <v>0</v>
      </c>
    </row>
    <row r="6" spans="1:16" ht="24.9" customHeight="1">
      <c r="A6" s="546" t="s">
        <v>736</v>
      </c>
      <c r="B6" s="547"/>
      <c r="C6" s="548" t="s">
        <v>799</v>
      </c>
      <c r="D6" s="549"/>
      <c r="E6" s="550"/>
      <c r="F6" s="551">
        <v>30</v>
      </c>
      <c r="G6" s="552"/>
      <c r="H6" s="552"/>
      <c r="I6" s="552"/>
      <c r="J6" s="552"/>
      <c r="K6" s="552"/>
      <c r="L6" s="553">
        <f>SUM(G6:K6)</f>
        <v>0</v>
      </c>
      <c r="M6" s="553">
        <f>L6/3*15/100</f>
        <v>0</v>
      </c>
      <c r="N6" s="553"/>
      <c r="O6" s="554"/>
      <c r="P6" s="553">
        <f>M6-O6</f>
        <v>0</v>
      </c>
    </row>
    <row r="7" spans="1:16" ht="24.9" customHeight="1">
      <c r="A7" s="546" t="s">
        <v>737</v>
      </c>
      <c r="B7" s="547"/>
      <c r="C7" s="548" t="s">
        <v>799</v>
      </c>
      <c r="D7" s="549"/>
      <c r="E7" s="550"/>
      <c r="F7" s="551">
        <v>30</v>
      </c>
      <c r="G7" s="552"/>
      <c r="H7" s="552"/>
      <c r="I7" s="552"/>
      <c r="J7" s="552"/>
      <c r="K7" s="552"/>
      <c r="L7" s="553">
        <f>SUM(G7:K7)</f>
        <v>0</v>
      </c>
      <c r="M7" s="553">
        <f>L7/3*15/100</f>
        <v>0</v>
      </c>
      <c r="N7" s="553"/>
      <c r="O7" s="554"/>
      <c r="P7" s="553">
        <f>M7-O7</f>
        <v>0</v>
      </c>
    </row>
    <row r="8" spans="1:16" ht="24.9" customHeight="1">
      <c r="A8" s="546" t="s">
        <v>738</v>
      </c>
      <c r="B8" s="547"/>
      <c r="C8" s="548" t="s">
        <v>799</v>
      </c>
      <c r="D8" s="549"/>
      <c r="E8" s="550"/>
      <c r="F8" s="551">
        <v>30</v>
      </c>
      <c r="G8" s="552"/>
      <c r="H8" s="552"/>
      <c r="I8" s="552"/>
      <c r="J8" s="552"/>
      <c r="K8" s="552"/>
      <c r="L8" s="553">
        <f t="shared" ref="L8:L19" si="0">SUM(G8:K8)</f>
        <v>0</v>
      </c>
      <c r="M8" s="553">
        <f t="shared" ref="M8:M19" si="1">L8/3*15/100</f>
        <v>0</v>
      </c>
      <c r="N8" s="553"/>
      <c r="O8" s="554"/>
      <c r="P8" s="553">
        <f t="shared" ref="P8:P19" si="2">M8-O8</f>
        <v>0</v>
      </c>
    </row>
    <row r="9" spans="1:16" ht="24.9" customHeight="1">
      <c r="A9" s="546" t="s">
        <v>803</v>
      </c>
      <c r="B9" s="547"/>
      <c r="C9" s="548" t="s">
        <v>799</v>
      </c>
      <c r="D9" s="549"/>
      <c r="E9" s="550"/>
      <c r="F9" s="551">
        <v>30</v>
      </c>
      <c r="G9" s="552"/>
      <c r="H9" s="552"/>
      <c r="I9" s="552"/>
      <c r="J9" s="552"/>
      <c r="K9" s="552"/>
      <c r="L9" s="553">
        <f t="shared" si="0"/>
        <v>0</v>
      </c>
      <c r="M9" s="553">
        <f t="shared" si="1"/>
        <v>0</v>
      </c>
      <c r="N9" s="553"/>
      <c r="O9" s="554"/>
      <c r="P9" s="553">
        <f t="shared" si="2"/>
        <v>0</v>
      </c>
    </row>
    <row r="10" spans="1:16" ht="24.9" customHeight="1">
      <c r="A10" s="546" t="s">
        <v>804</v>
      </c>
      <c r="B10" s="547"/>
      <c r="C10" s="548" t="s">
        <v>799</v>
      </c>
      <c r="D10" s="549"/>
      <c r="E10" s="550"/>
      <c r="F10" s="551">
        <v>30</v>
      </c>
      <c r="G10" s="552"/>
      <c r="H10" s="552"/>
      <c r="I10" s="552"/>
      <c r="J10" s="552"/>
      <c r="K10" s="552"/>
      <c r="L10" s="553">
        <f t="shared" si="0"/>
        <v>0</v>
      </c>
      <c r="M10" s="553">
        <f t="shared" si="1"/>
        <v>0</v>
      </c>
      <c r="N10" s="553"/>
      <c r="O10" s="554"/>
      <c r="P10" s="553">
        <f t="shared" si="2"/>
        <v>0</v>
      </c>
    </row>
    <row r="11" spans="1:16" ht="24.9" customHeight="1">
      <c r="A11" s="546" t="s">
        <v>805</v>
      </c>
      <c r="B11" s="547"/>
      <c r="C11" s="548" t="s">
        <v>799</v>
      </c>
      <c r="D11" s="549"/>
      <c r="E11" s="550"/>
      <c r="F11" s="551">
        <v>30</v>
      </c>
      <c r="G11" s="552"/>
      <c r="H11" s="552"/>
      <c r="I11" s="552"/>
      <c r="J11" s="552"/>
      <c r="K11" s="552"/>
      <c r="L11" s="553">
        <f t="shared" si="0"/>
        <v>0</v>
      </c>
      <c r="M11" s="553">
        <f t="shared" si="1"/>
        <v>0</v>
      </c>
      <c r="N11" s="553"/>
      <c r="O11" s="554"/>
      <c r="P11" s="553">
        <f t="shared" si="2"/>
        <v>0</v>
      </c>
    </row>
    <row r="12" spans="1:16" ht="24.9" customHeight="1">
      <c r="A12" s="546" t="s">
        <v>806</v>
      </c>
      <c r="B12" s="547"/>
      <c r="C12" s="548" t="s">
        <v>799</v>
      </c>
      <c r="D12" s="549"/>
      <c r="E12" s="550"/>
      <c r="F12" s="551">
        <v>30</v>
      </c>
      <c r="G12" s="552"/>
      <c r="H12" s="552"/>
      <c r="I12" s="552"/>
      <c r="J12" s="552"/>
      <c r="K12" s="552"/>
      <c r="L12" s="553">
        <f t="shared" si="0"/>
        <v>0</v>
      </c>
      <c r="M12" s="553">
        <f t="shared" ref="M12:M17" si="3">L12/3*20/100</f>
        <v>0</v>
      </c>
      <c r="N12" s="553"/>
      <c r="O12" s="554"/>
      <c r="P12" s="553">
        <f t="shared" si="2"/>
        <v>0</v>
      </c>
    </row>
    <row r="13" spans="1:16" ht="24.9" customHeight="1">
      <c r="A13" s="546" t="s">
        <v>807</v>
      </c>
      <c r="B13" s="547"/>
      <c r="C13" s="548" t="s">
        <v>799</v>
      </c>
      <c r="D13" s="549"/>
      <c r="E13" s="550"/>
      <c r="F13" s="551">
        <v>30</v>
      </c>
      <c r="G13" s="552"/>
      <c r="H13" s="552"/>
      <c r="I13" s="552"/>
      <c r="J13" s="552"/>
      <c r="K13" s="552"/>
      <c r="L13" s="553">
        <f t="shared" si="0"/>
        <v>0</v>
      </c>
      <c r="M13" s="553">
        <f t="shared" si="3"/>
        <v>0</v>
      </c>
      <c r="N13" s="553"/>
      <c r="O13" s="554"/>
      <c r="P13" s="553">
        <f t="shared" si="2"/>
        <v>0</v>
      </c>
    </row>
    <row r="14" spans="1:16" ht="24.9" customHeight="1">
      <c r="A14" s="546" t="s">
        <v>808</v>
      </c>
      <c r="B14" s="547"/>
      <c r="C14" s="548" t="s">
        <v>799</v>
      </c>
      <c r="D14" s="549"/>
      <c r="E14" s="550"/>
      <c r="F14" s="551">
        <v>30</v>
      </c>
      <c r="G14" s="552"/>
      <c r="H14" s="552"/>
      <c r="I14" s="552"/>
      <c r="J14" s="552"/>
      <c r="K14" s="552"/>
      <c r="L14" s="553">
        <f t="shared" si="0"/>
        <v>0</v>
      </c>
      <c r="M14" s="553">
        <f t="shared" si="3"/>
        <v>0</v>
      </c>
      <c r="N14" s="553"/>
      <c r="O14" s="554"/>
      <c r="P14" s="553">
        <f t="shared" si="2"/>
        <v>0</v>
      </c>
    </row>
    <row r="15" spans="1:16" ht="24.9" customHeight="1">
      <c r="A15" s="546" t="s">
        <v>809</v>
      </c>
      <c r="B15" s="547"/>
      <c r="C15" s="548" t="s">
        <v>799</v>
      </c>
      <c r="D15" s="549"/>
      <c r="E15" s="550"/>
      <c r="F15" s="551">
        <v>30</v>
      </c>
      <c r="G15" s="552"/>
      <c r="H15" s="552"/>
      <c r="I15" s="552"/>
      <c r="J15" s="552"/>
      <c r="K15" s="552"/>
      <c r="L15" s="553">
        <f t="shared" si="0"/>
        <v>0</v>
      </c>
      <c r="M15" s="553">
        <f t="shared" si="3"/>
        <v>0</v>
      </c>
      <c r="N15" s="553"/>
      <c r="O15" s="554"/>
      <c r="P15" s="553">
        <f t="shared" si="2"/>
        <v>0</v>
      </c>
    </row>
    <row r="16" spans="1:16" ht="24.9" customHeight="1">
      <c r="A16" s="546" t="s">
        <v>810</v>
      </c>
      <c r="B16" s="547"/>
      <c r="C16" s="548" t="s">
        <v>799</v>
      </c>
      <c r="D16" s="549"/>
      <c r="E16" s="550"/>
      <c r="F16" s="551">
        <v>30</v>
      </c>
      <c r="G16" s="552"/>
      <c r="H16" s="552"/>
      <c r="I16" s="552"/>
      <c r="J16" s="552"/>
      <c r="K16" s="552"/>
      <c r="L16" s="553">
        <f t="shared" si="0"/>
        <v>0</v>
      </c>
      <c r="M16" s="553">
        <f t="shared" si="3"/>
        <v>0</v>
      </c>
      <c r="N16" s="553"/>
      <c r="O16" s="554"/>
      <c r="P16" s="553">
        <f t="shared" si="2"/>
        <v>0</v>
      </c>
    </row>
    <row r="17" spans="1:16" ht="24.9" customHeight="1">
      <c r="A17" s="546" t="s">
        <v>811</v>
      </c>
      <c r="B17" s="547"/>
      <c r="C17" s="548" t="s">
        <v>799</v>
      </c>
      <c r="D17" s="549"/>
      <c r="E17" s="550"/>
      <c r="F17" s="551">
        <v>30</v>
      </c>
      <c r="G17" s="552"/>
      <c r="H17" s="552"/>
      <c r="I17" s="552"/>
      <c r="J17" s="552"/>
      <c r="K17" s="552"/>
      <c r="L17" s="553">
        <f t="shared" si="0"/>
        <v>0</v>
      </c>
      <c r="M17" s="553">
        <f t="shared" si="3"/>
        <v>0</v>
      </c>
      <c r="N17" s="553"/>
      <c r="O17" s="554"/>
      <c r="P17" s="553">
        <f t="shared" si="2"/>
        <v>0</v>
      </c>
    </row>
    <row r="18" spans="1:16" ht="24.9" customHeight="1">
      <c r="A18" s="546" t="s">
        <v>739</v>
      </c>
      <c r="B18" s="547"/>
      <c r="C18" s="548" t="s">
        <v>799</v>
      </c>
      <c r="D18" s="549"/>
      <c r="E18" s="550"/>
      <c r="F18" s="551">
        <v>30</v>
      </c>
      <c r="G18" s="552"/>
      <c r="H18" s="552"/>
      <c r="I18" s="552"/>
      <c r="J18" s="552"/>
      <c r="K18" s="552"/>
      <c r="L18" s="553">
        <f t="shared" si="0"/>
        <v>0</v>
      </c>
      <c r="M18" s="553">
        <f t="shared" si="1"/>
        <v>0</v>
      </c>
      <c r="N18" s="553"/>
      <c r="O18" s="554"/>
      <c r="P18" s="553">
        <f t="shared" si="2"/>
        <v>0</v>
      </c>
    </row>
    <row r="19" spans="1:16" ht="24.9" customHeight="1">
      <c r="A19" s="546" t="s">
        <v>740</v>
      </c>
      <c r="B19" s="547"/>
      <c r="C19" s="548" t="s">
        <v>812</v>
      </c>
      <c r="D19" s="549"/>
      <c r="E19" s="550"/>
      <c r="F19" s="551">
        <v>30</v>
      </c>
      <c r="G19" s="552"/>
      <c r="H19" s="552"/>
      <c r="I19" s="552"/>
      <c r="J19" s="552"/>
      <c r="K19" s="552"/>
      <c r="L19" s="553">
        <f t="shared" si="0"/>
        <v>0</v>
      </c>
      <c r="M19" s="553">
        <f t="shared" si="1"/>
        <v>0</v>
      </c>
      <c r="N19" s="553"/>
      <c r="O19" s="554"/>
      <c r="P19" s="553">
        <f t="shared" si="2"/>
        <v>0</v>
      </c>
    </row>
    <row r="20" spans="1:16" s="535" customFormat="1" ht="24.9" customHeight="1">
      <c r="A20" s="546"/>
      <c r="B20" s="547"/>
      <c r="C20" s="548"/>
      <c r="D20" s="549"/>
      <c r="E20" s="550"/>
      <c r="F20" s="551"/>
      <c r="G20" s="553">
        <f>SUM(G3:G19)</f>
        <v>1048.5</v>
      </c>
      <c r="H20" s="553">
        <f t="shared" ref="H20:O20" si="4">SUM(H3:H19)</f>
        <v>14208.73</v>
      </c>
      <c r="I20" s="553">
        <f t="shared" si="4"/>
        <v>2723.39</v>
      </c>
      <c r="J20" s="553">
        <f t="shared" si="4"/>
        <v>254.18</v>
      </c>
      <c r="K20" s="553">
        <f t="shared" si="4"/>
        <v>215.92</v>
      </c>
      <c r="L20" s="553">
        <f t="shared" si="4"/>
        <v>18450.719999999998</v>
      </c>
      <c r="M20" s="553">
        <f t="shared" si="4"/>
        <v>0</v>
      </c>
      <c r="N20" s="553">
        <f t="shared" si="4"/>
        <v>9900</v>
      </c>
      <c r="O20" s="553">
        <f t="shared" si="4"/>
        <v>1026.49</v>
      </c>
      <c r="P20" s="553">
        <f>SUM(P3:P19)</f>
        <v>-1026.49</v>
      </c>
    </row>
    <row r="21" spans="1:16" ht="18">
      <c r="A21" s="535"/>
      <c r="B21" s="535"/>
      <c r="C21" s="535"/>
      <c r="D21" s="535"/>
      <c r="E21" s="535"/>
      <c r="F21" s="535"/>
      <c r="G21" s="535"/>
      <c r="H21" s="535"/>
      <c r="I21" s="535"/>
      <c r="J21" s="555"/>
      <c r="K21" s="535"/>
      <c r="L21" s="535"/>
      <c r="M21" s="535"/>
      <c r="N21" s="535"/>
      <c r="O21" s="535"/>
    </row>
    <row r="22" spans="1:16" ht="15.6">
      <c r="J22" s="556"/>
    </row>
    <row r="23" spans="1:16" ht="15.6">
      <c r="J23" s="556"/>
    </row>
    <row r="31" spans="1:16">
      <c r="A31" s="557" t="s">
        <v>699</v>
      </c>
    </row>
    <row r="33" spans="1:16" ht="40.200000000000003">
      <c r="A33" s="558" t="s">
        <v>700</v>
      </c>
      <c r="B33" s="558" t="s">
        <v>701</v>
      </c>
      <c r="C33" s="559"/>
    </row>
    <row r="34" spans="1:16">
      <c r="A34" s="560" t="s">
        <v>702</v>
      </c>
      <c r="B34" s="561">
        <v>670</v>
      </c>
      <c r="C34" s="570">
        <v>0.8</v>
      </c>
    </row>
    <row r="35" spans="1:16">
      <c r="A35" s="560" t="s">
        <v>703</v>
      </c>
      <c r="B35" s="561">
        <v>330</v>
      </c>
      <c r="C35" s="570">
        <v>0.6</v>
      </c>
    </row>
    <row r="36" spans="1:16">
      <c r="A36" s="560" t="s">
        <v>704</v>
      </c>
      <c r="B36" s="561">
        <v>160</v>
      </c>
      <c r="C36" s="570">
        <v>0.4</v>
      </c>
    </row>
    <row r="37" spans="1:16">
      <c r="A37" s="562" t="s">
        <v>705</v>
      </c>
      <c r="B37" s="563">
        <v>680</v>
      </c>
      <c r="C37" s="570">
        <v>0.8</v>
      </c>
    </row>
    <row r="38" spans="1:16">
      <c r="A38" s="562" t="s">
        <v>706</v>
      </c>
      <c r="B38" s="563">
        <v>330</v>
      </c>
      <c r="C38" s="570">
        <v>0.6</v>
      </c>
    </row>
    <row r="39" spans="1:16">
      <c r="A39" s="562" t="s">
        <v>707</v>
      </c>
      <c r="B39" s="563">
        <v>160</v>
      </c>
      <c r="C39" s="570">
        <v>0.4</v>
      </c>
    </row>
    <row r="40" spans="1:16">
      <c r="A40" s="564" t="s">
        <v>708</v>
      </c>
      <c r="B40" s="565">
        <v>700</v>
      </c>
      <c r="C40" s="570">
        <v>0.8</v>
      </c>
    </row>
    <row r="41" spans="1:16" ht="18">
      <c r="A41" s="564" t="s">
        <v>709</v>
      </c>
      <c r="B41" s="565">
        <v>350</v>
      </c>
      <c r="C41" s="570">
        <v>0.6</v>
      </c>
      <c r="F41" s="572" t="s">
        <v>725</v>
      </c>
      <c r="P41"/>
    </row>
    <row r="42" spans="1:16" ht="18">
      <c r="A42" s="564" t="s">
        <v>710</v>
      </c>
      <c r="B42" s="565">
        <v>170</v>
      </c>
      <c r="C42" s="570">
        <v>0.4</v>
      </c>
      <c r="F42" s="573" t="s">
        <v>726</v>
      </c>
      <c r="P42"/>
    </row>
    <row r="43" spans="1:16" ht="18">
      <c r="A43" s="566" t="s">
        <v>711</v>
      </c>
      <c r="B43" s="567">
        <v>770</v>
      </c>
      <c r="C43" s="570">
        <v>0.8</v>
      </c>
      <c r="F43" s="574" t="s">
        <v>727</v>
      </c>
      <c r="P43"/>
    </row>
    <row r="44" spans="1:16" ht="18">
      <c r="A44" s="566" t="s">
        <v>712</v>
      </c>
      <c r="B44" s="567">
        <v>380</v>
      </c>
      <c r="C44" s="570">
        <v>0.6</v>
      </c>
      <c r="F44" s="573" t="s">
        <v>728</v>
      </c>
      <c r="P44"/>
    </row>
    <row r="45" spans="1:16" ht="18">
      <c r="A45" s="566" t="s">
        <v>713</v>
      </c>
      <c r="B45" s="567">
        <v>180</v>
      </c>
      <c r="C45" s="570">
        <v>0.4</v>
      </c>
      <c r="F45" s="573" t="s">
        <v>729</v>
      </c>
      <c r="P45"/>
    </row>
    <row r="46" spans="1:16">
      <c r="A46" s="568" t="s">
        <v>714</v>
      </c>
      <c r="B46" s="569">
        <v>0</v>
      </c>
      <c r="C46" s="570">
        <v>0.8</v>
      </c>
    </row>
    <row r="47" spans="1:16">
      <c r="A47" s="568" t="s">
        <v>715</v>
      </c>
      <c r="B47" s="569">
        <v>0</v>
      </c>
      <c r="C47" s="570">
        <v>0.6</v>
      </c>
    </row>
    <row r="48" spans="1:16">
      <c r="A48" s="568" t="s">
        <v>716</v>
      </c>
      <c r="B48" s="569">
        <v>0</v>
      </c>
      <c r="C48" s="570">
        <v>0.4</v>
      </c>
    </row>
    <row r="49" spans="1:3">
      <c r="A49" s="568" t="s">
        <v>717</v>
      </c>
      <c r="B49" s="569">
        <v>0</v>
      </c>
      <c r="C49" s="570">
        <v>0.8</v>
      </c>
    </row>
    <row r="50" spans="1:3">
      <c r="A50" s="568" t="s">
        <v>718</v>
      </c>
      <c r="B50" s="569">
        <v>0</v>
      </c>
      <c r="C50" s="570">
        <v>0.6</v>
      </c>
    </row>
    <row r="51" spans="1:3">
      <c r="A51" s="568" t="s">
        <v>719</v>
      </c>
      <c r="B51" s="569">
        <v>0</v>
      </c>
      <c r="C51" s="570">
        <v>0.4</v>
      </c>
    </row>
    <row r="52" spans="1:3">
      <c r="A52" s="568" t="s">
        <v>720</v>
      </c>
      <c r="B52" s="569">
        <v>880</v>
      </c>
      <c r="C52" s="570">
        <v>0.8</v>
      </c>
    </row>
    <row r="53" spans="1:3">
      <c r="A53" s="568" t="s">
        <v>721</v>
      </c>
      <c r="B53" s="569">
        <v>440</v>
      </c>
      <c r="C53" s="570">
        <v>0.6</v>
      </c>
    </row>
    <row r="54" spans="1:3">
      <c r="A54" s="568" t="s">
        <v>722</v>
      </c>
      <c r="B54" s="569">
        <v>200</v>
      </c>
      <c r="C54" s="570">
        <v>0.4</v>
      </c>
    </row>
    <row r="55" spans="1:3">
      <c r="A55" t="s">
        <v>723</v>
      </c>
      <c r="B55" s="571">
        <v>900</v>
      </c>
      <c r="C55" s="570">
        <v>0.8</v>
      </c>
    </row>
    <row r="56" spans="1:3">
      <c r="A56" t="s">
        <v>724</v>
      </c>
      <c r="B56" s="571">
        <v>460</v>
      </c>
      <c r="C56" s="570">
        <v>0.6</v>
      </c>
    </row>
    <row r="57" spans="1:3">
      <c r="A57" t="s">
        <v>698</v>
      </c>
      <c r="B57" s="571">
        <v>210</v>
      </c>
      <c r="C57" s="570">
        <v>0.4</v>
      </c>
    </row>
    <row r="58" spans="1:3">
      <c r="A58" s="575" t="s">
        <v>730</v>
      </c>
      <c r="B58" s="575">
        <v>900</v>
      </c>
      <c r="C58" s="570">
        <v>0.8</v>
      </c>
    </row>
    <row r="59" spans="1:3">
      <c r="A59" s="575" t="s">
        <v>731</v>
      </c>
      <c r="B59" s="575">
        <v>470</v>
      </c>
      <c r="C59" s="570">
        <v>0.6</v>
      </c>
    </row>
    <row r="60" spans="1:3">
      <c r="A60" s="575" t="s">
        <v>732</v>
      </c>
      <c r="B60" s="575">
        <v>210</v>
      </c>
      <c r="C60" s="570">
        <v>0.4</v>
      </c>
    </row>
    <row r="61" spans="1:3">
      <c r="A61" s="526" t="s">
        <v>733</v>
      </c>
      <c r="B61" s="526">
        <v>1000</v>
      </c>
      <c r="C61" s="570">
        <v>0.8</v>
      </c>
    </row>
    <row r="62" spans="1:3">
      <c r="A62" s="526" t="s">
        <v>734</v>
      </c>
      <c r="B62" s="526">
        <v>530</v>
      </c>
      <c r="C62" s="570">
        <v>0.6</v>
      </c>
    </row>
    <row r="63" spans="1:3">
      <c r="A63" s="526" t="s">
        <v>735</v>
      </c>
      <c r="B63" s="526">
        <v>240</v>
      </c>
      <c r="C63" s="570">
        <v>0.4</v>
      </c>
    </row>
    <row r="64" spans="1:3">
      <c r="A64" s="526" t="s">
        <v>736</v>
      </c>
      <c r="B64" s="526">
        <v>1200</v>
      </c>
      <c r="C64" s="570">
        <v>0.8</v>
      </c>
    </row>
    <row r="65" spans="1:3">
      <c r="A65" s="526" t="s">
        <v>737</v>
      </c>
      <c r="B65" s="526">
        <v>650</v>
      </c>
      <c r="C65" s="570">
        <v>0.6</v>
      </c>
    </row>
    <row r="66" spans="1:3">
      <c r="A66" s="526" t="s">
        <v>738</v>
      </c>
      <c r="B66" s="526">
        <v>290</v>
      </c>
      <c r="C66" s="570">
        <v>0.4</v>
      </c>
    </row>
    <row r="67" spans="1:3">
      <c r="A67" s="526" t="s">
        <v>739</v>
      </c>
      <c r="B67" s="526">
        <v>1400</v>
      </c>
      <c r="C67" s="570">
        <v>0.8</v>
      </c>
    </row>
    <row r="68" spans="1:3">
      <c r="A68" s="526" t="s">
        <v>740</v>
      </c>
      <c r="B68" s="526">
        <v>790</v>
      </c>
      <c r="C68" s="570">
        <v>0.6</v>
      </c>
    </row>
    <row r="69" spans="1:3">
      <c r="A69" s="526" t="s">
        <v>741</v>
      </c>
      <c r="B69" s="526">
        <v>350</v>
      </c>
      <c r="C69" s="570">
        <v>0.4</v>
      </c>
    </row>
  </sheetData>
  <conditionalFormatting sqref="B3:F20">
    <cfRule type="cellIs" dxfId="2" priority="1" stopIfTrue="1" operator="equal">
      <formula>""</formula>
    </cfRule>
  </conditionalFormatting>
  <conditionalFormatting sqref="G3:K19">
    <cfRule type="cellIs" dxfId="1" priority="4" stopIfTrue="1" operator="equal">
      <formula>"EVET"</formula>
    </cfRule>
    <cfRule type="cellIs" dxfId="0" priority="5" stopIfTrue="1" operator="equal">
      <formula>"HAYIR"</formula>
    </cfRule>
  </conditionalFormatting>
  <dataValidations count="3">
    <dataValidation type="list" allowBlank="1" showInputMessage="1" showErrorMessage="1" promptTitle="Lütfen !!" prompt="GV Oranı seçiniz." sqref="D3:D20" xr:uid="{00000000-0002-0000-1300-000000000000}">
      <formula1>"0,15,0,20,0,27"</formula1>
    </dataValidation>
    <dataValidation type="list" allowBlank="1" showInputMessage="1" showErrorMessage="1" promptTitle="Lütfen !" prompt="Seçiniz.." sqref="E3:E20" xr:uid="{00000000-0002-0000-1300-000001000000}">
      <formula1>listeaylar</formula1>
    </dataValidation>
    <dataValidation type="whole" allowBlank="1" showInputMessage="1" showErrorMessage="1" errorTitle="Hata !" error="En az 1 en fazla 30 gün girebilirsiiniz." sqref="F3:F20" xr:uid="{00000000-0002-0000-1300-000002000000}">
      <formula1>1</formula1>
      <formula2>30</formula2>
    </dataValidation>
  </dataValidations>
  <pageMargins left="0.70866141732283472" right="0.70866141732283472" top="0.74803149606299213" bottom="0.74803149606299213" header="0.31496062992125984" footer="0.31496062992125984"/>
  <pageSetup paperSize="9" scale="6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pageSetUpPr fitToPage="1"/>
  </sheetPr>
  <dimension ref="A1:W56"/>
  <sheetViews>
    <sheetView zoomScaleNormal="100" workbookViewId="0">
      <selection activeCell="H13" sqref="H13"/>
    </sheetView>
  </sheetViews>
  <sheetFormatPr defaultColWidth="9.109375" defaultRowHeight="13.8"/>
  <cols>
    <col min="1" max="1" width="3.6640625" style="148" customWidth="1"/>
    <col min="2" max="2" width="22.44140625" style="246" customWidth="1"/>
    <col min="3" max="3" width="13.6640625" style="148" customWidth="1"/>
    <col min="4" max="4" width="10.88671875" style="148" customWidth="1"/>
    <col min="5" max="6" width="4.77734375" style="148" customWidth="1"/>
    <col min="7" max="7" width="8.6640625" style="148" customWidth="1"/>
    <col min="8" max="8" width="11.109375" style="148" customWidth="1"/>
    <col min="9" max="9" width="10.109375" style="148" customWidth="1"/>
    <col min="10" max="10" width="10.33203125" style="156" bestFit="1" customWidth="1"/>
    <col min="11" max="11" width="10.109375" style="137" customWidth="1"/>
    <col min="12" max="12" width="9.5546875" style="137" customWidth="1"/>
    <col min="13" max="13" width="8" style="137" customWidth="1"/>
    <col min="14" max="14" width="11.33203125" style="137" customWidth="1"/>
    <col min="15" max="15" width="11.6640625" style="137" customWidth="1"/>
    <col min="16" max="16" width="5.88671875" style="137" customWidth="1"/>
    <col min="17" max="17" width="4.88671875" style="148" customWidth="1"/>
    <col min="18" max="18" width="13.44140625" style="148" customWidth="1"/>
    <col min="19" max="19" width="10.6640625" style="148" customWidth="1"/>
    <col min="20" max="20" width="10.44140625" style="148" customWidth="1"/>
    <col min="21" max="21" width="18.6640625" style="148" customWidth="1"/>
    <col min="22" max="22" width="0.109375" style="148" hidden="1" customWidth="1"/>
    <col min="23" max="23" width="23.6640625" style="148" customWidth="1"/>
    <col min="24" max="254" width="9.109375" style="148"/>
    <col min="255" max="255" width="3.6640625" style="148" customWidth="1"/>
    <col min="256" max="256" width="15.88671875" style="148" customWidth="1"/>
    <col min="257" max="257" width="15.33203125" style="148" customWidth="1"/>
    <col min="258" max="258" width="10.88671875" style="148" customWidth="1"/>
    <col min="259" max="259" width="4.88671875" style="148" customWidth="1"/>
    <col min="260" max="260" width="4" style="148" customWidth="1"/>
    <col min="261" max="261" width="8.6640625" style="148" customWidth="1"/>
    <col min="262" max="262" width="9.88671875" style="148" customWidth="1"/>
    <col min="263" max="263" width="10.109375" style="148" customWidth="1"/>
    <col min="264" max="265" width="9.33203125" style="148" customWidth="1"/>
    <col min="266" max="266" width="9.5546875" style="148" customWidth="1"/>
    <col min="267" max="267" width="8" style="148" customWidth="1"/>
    <col min="268" max="268" width="7.5546875" style="148" customWidth="1"/>
    <col min="269" max="269" width="9.6640625" style="148" customWidth="1"/>
    <col min="270" max="270" width="10.109375" style="148" customWidth="1"/>
    <col min="271" max="271" width="0.109375" style="148" customWidth="1"/>
    <col min="272" max="272" width="5.88671875" style="148" customWidth="1"/>
    <col min="273" max="273" width="4.88671875" style="148" customWidth="1"/>
    <col min="274" max="274" width="13.44140625" style="148" customWidth="1"/>
    <col min="275" max="275" width="10.6640625" style="148" customWidth="1"/>
    <col min="276" max="276" width="10.44140625" style="148" customWidth="1"/>
    <col min="277" max="277" width="18.6640625" style="148" customWidth="1"/>
    <col min="278" max="278" width="0" style="148" hidden="1" customWidth="1"/>
    <col min="279" max="279" width="23.6640625" style="148" customWidth="1"/>
    <col min="280" max="510" width="9.109375" style="148"/>
    <col min="511" max="511" width="3.6640625" style="148" customWidth="1"/>
    <col min="512" max="512" width="15.88671875" style="148" customWidth="1"/>
    <col min="513" max="513" width="15.33203125" style="148" customWidth="1"/>
    <col min="514" max="514" width="10.88671875" style="148" customWidth="1"/>
    <col min="515" max="515" width="4.88671875" style="148" customWidth="1"/>
    <col min="516" max="516" width="4" style="148" customWidth="1"/>
    <col min="517" max="517" width="8.6640625" style="148" customWidth="1"/>
    <col min="518" max="518" width="9.88671875" style="148" customWidth="1"/>
    <col min="519" max="519" width="10.109375" style="148" customWidth="1"/>
    <col min="520" max="521" width="9.33203125" style="148" customWidth="1"/>
    <col min="522" max="522" width="9.5546875" style="148" customWidth="1"/>
    <col min="523" max="523" width="8" style="148" customWidth="1"/>
    <col min="524" max="524" width="7.5546875" style="148" customWidth="1"/>
    <col min="525" max="525" width="9.6640625" style="148" customWidth="1"/>
    <col min="526" max="526" width="10.109375" style="148" customWidth="1"/>
    <col min="527" max="527" width="0.109375" style="148" customWidth="1"/>
    <col min="528" max="528" width="5.88671875" style="148" customWidth="1"/>
    <col min="529" max="529" width="4.88671875" style="148" customWidth="1"/>
    <col min="530" max="530" width="13.44140625" style="148" customWidth="1"/>
    <col min="531" max="531" width="10.6640625" style="148" customWidth="1"/>
    <col min="532" max="532" width="10.44140625" style="148" customWidth="1"/>
    <col min="533" max="533" width="18.6640625" style="148" customWidth="1"/>
    <col min="534" max="534" width="0" style="148" hidden="1" customWidth="1"/>
    <col min="535" max="535" width="23.6640625" style="148" customWidth="1"/>
    <col min="536" max="766" width="9.109375" style="148"/>
    <col min="767" max="767" width="3.6640625" style="148" customWidth="1"/>
    <col min="768" max="768" width="15.88671875" style="148" customWidth="1"/>
    <col min="769" max="769" width="15.33203125" style="148" customWidth="1"/>
    <col min="770" max="770" width="10.88671875" style="148" customWidth="1"/>
    <col min="771" max="771" width="4.88671875" style="148" customWidth="1"/>
    <col min="772" max="772" width="4" style="148" customWidth="1"/>
    <col min="773" max="773" width="8.6640625" style="148" customWidth="1"/>
    <col min="774" max="774" width="9.88671875" style="148" customWidth="1"/>
    <col min="775" max="775" width="10.109375" style="148" customWidth="1"/>
    <col min="776" max="777" width="9.33203125" style="148" customWidth="1"/>
    <col min="778" max="778" width="9.5546875" style="148" customWidth="1"/>
    <col min="779" max="779" width="8" style="148" customWidth="1"/>
    <col min="780" max="780" width="7.5546875" style="148" customWidth="1"/>
    <col min="781" max="781" width="9.6640625" style="148" customWidth="1"/>
    <col min="782" max="782" width="10.109375" style="148" customWidth="1"/>
    <col min="783" max="783" width="0.109375" style="148" customWidth="1"/>
    <col min="784" max="784" width="5.88671875" style="148" customWidth="1"/>
    <col min="785" max="785" width="4.88671875" style="148" customWidth="1"/>
    <col min="786" max="786" width="13.44140625" style="148" customWidth="1"/>
    <col min="787" max="787" width="10.6640625" style="148" customWidth="1"/>
    <col min="788" max="788" width="10.44140625" style="148" customWidth="1"/>
    <col min="789" max="789" width="18.6640625" style="148" customWidth="1"/>
    <col min="790" max="790" width="0" style="148" hidden="1" customWidth="1"/>
    <col min="791" max="791" width="23.6640625" style="148" customWidth="1"/>
    <col min="792" max="1022" width="9.109375" style="148"/>
    <col min="1023" max="1023" width="3.6640625" style="148" customWidth="1"/>
    <col min="1024" max="1024" width="15.88671875" style="148" customWidth="1"/>
    <col min="1025" max="1025" width="15.33203125" style="148" customWidth="1"/>
    <col min="1026" max="1026" width="10.88671875" style="148" customWidth="1"/>
    <col min="1027" max="1027" width="4.88671875" style="148" customWidth="1"/>
    <col min="1028" max="1028" width="4" style="148" customWidth="1"/>
    <col min="1029" max="1029" width="8.6640625" style="148" customWidth="1"/>
    <col min="1030" max="1030" width="9.88671875" style="148" customWidth="1"/>
    <col min="1031" max="1031" width="10.109375" style="148" customWidth="1"/>
    <col min="1032" max="1033" width="9.33203125" style="148" customWidth="1"/>
    <col min="1034" max="1034" width="9.5546875" style="148" customWidth="1"/>
    <col min="1035" max="1035" width="8" style="148" customWidth="1"/>
    <col min="1036" max="1036" width="7.5546875" style="148" customWidth="1"/>
    <col min="1037" max="1037" width="9.6640625" style="148" customWidth="1"/>
    <col min="1038" max="1038" width="10.109375" style="148" customWidth="1"/>
    <col min="1039" max="1039" width="0.109375" style="148" customWidth="1"/>
    <col min="1040" max="1040" width="5.88671875" style="148" customWidth="1"/>
    <col min="1041" max="1041" width="4.88671875" style="148" customWidth="1"/>
    <col min="1042" max="1042" width="13.44140625" style="148" customWidth="1"/>
    <col min="1043" max="1043" width="10.6640625" style="148" customWidth="1"/>
    <col min="1044" max="1044" width="10.44140625" style="148" customWidth="1"/>
    <col min="1045" max="1045" width="18.6640625" style="148" customWidth="1"/>
    <col min="1046" max="1046" width="0" style="148" hidden="1" customWidth="1"/>
    <col min="1047" max="1047" width="23.6640625" style="148" customWidth="1"/>
    <col min="1048" max="1278" width="9.109375" style="148"/>
    <col min="1279" max="1279" width="3.6640625" style="148" customWidth="1"/>
    <col min="1280" max="1280" width="15.88671875" style="148" customWidth="1"/>
    <col min="1281" max="1281" width="15.33203125" style="148" customWidth="1"/>
    <col min="1282" max="1282" width="10.88671875" style="148" customWidth="1"/>
    <col min="1283" max="1283" width="4.88671875" style="148" customWidth="1"/>
    <col min="1284" max="1284" width="4" style="148" customWidth="1"/>
    <col min="1285" max="1285" width="8.6640625" style="148" customWidth="1"/>
    <col min="1286" max="1286" width="9.88671875" style="148" customWidth="1"/>
    <col min="1287" max="1287" width="10.109375" style="148" customWidth="1"/>
    <col min="1288" max="1289" width="9.33203125" style="148" customWidth="1"/>
    <col min="1290" max="1290" width="9.5546875" style="148" customWidth="1"/>
    <col min="1291" max="1291" width="8" style="148" customWidth="1"/>
    <col min="1292" max="1292" width="7.5546875" style="148" customWidth="1"/>
    <col min="1293" max="1293" width="9.6640625" style="148" customWidth="1"/>
    <col min="1294" max="1294" width="10.109375" style="148" customWidth="1"/>
    <col min="1295" max="1295" width="0.109375" style="148" customWidth="1"/>
    <col min="1296" max="1296" width="5.88671875" style="148" customWidth="1"/>
    <col min="1297" max="1297" width="4.88671875" style="148" customWidth="1"/>
    <col min="1298" max="1298" width="13.44140625" style="148" customWidth="1"/>
    <col min="1299" max="1299" width="10.6640625" style="148" customWidth="1"/>
    <col min="1300" max="1300" width="10.44140625" style="148" customWidth="1"/>
    <col min="1301" max="1301" width="18.6640625" style="148" customWidth="1"/>
    <col min="1302" max="1302" width="0" style="148" hidden="1" customWidth="1"/>
    <col min="1303" max="1303" width="23.6640625" style="148" customWidth="1"/>
    <col min="1304" max="1534" width="9.109375" style="148"/>
    <col min="1535" max="1535" width="3.6640625" style="148" customWidth="1"/>
    <col min="1536" max="1536" width="15.88671875" style="148" customWidth="1"/>
    <col min="1537" max="1537" width="15.33203125" style="148" customWidth="1"/>
    <col min="1538" max="1538" width="10.88671875" style="148" customWidth="1"/>
    <col min="1539" max="1539" width="4.88671875" style="148" customWidth="1"/>
    <col min="1540" max="1540" width="4" style="148" customWidth="1"/>
    <col min="1541" max="1541" width="8.6640625" style="148" customWidth="1"/>
    <col min="1542" max="1542" width="9.88671875" style="148" customWidth="1"/>
    <col min="1543" max="1543" width="10.109375" style="148" customWidth="1"/>
    <col min="1544" max="1545" width="9.33203125" style="148" customWidth="1"/>
    <col min="1546" max="1546" width="9.5546875" style="148" customWidth="1"/>
    <col min="1547" max="1547" width="8" style="148" customWidth="1"/>
    <col min="1548" max="1548" width="7.5546875" style="148" customWidth="1"/>
    <col min="1549" max="1549" width="9.6640625" style="148" customWidth="1"/>
    <col min="1550" max="1550" width="10.109375" style="148" customWidth="1"/>
    <col min="1551" max="1551" width="0.109375" style="148" customWidth="1"/>
    <col min="1552" max="1552" width="5.88671875" style="148" customWidth="1"/>
    <col min="1553" max="1553" width="4.88671875" style="148" customWidth="1"/>
    <col min="1554" max="1554" width="13.44140625" style="148" customWidth="1"/>
    <col min="1555" max="1555" width="10.6640625" style="148" customWidth="1"/>
    <col min="1556" max="1556" width="10.44140625" style="148" customWidth="1"/>
    <col min="1557" max="1557" width="18.6640625" style="148" customWidth="1"/>
    <col min="1558" max="1558" width="0" style="148" hidden="1" customWidth="1"/>
    <col min="1559" max="1559" width="23.6640625" style="148" customWidth="1"/>
    <col min="1560" max="1790" width="9.109375" style="148"/>
    <col min="1791" max="1791" width="3.6640625" style="148" customWidth="1"/>
    <col min="1792" max="1792" width="15.88671875" style="148" customWidth="1"/>
    <col min="1793" max="1793" width="15.33203125" style="148" customWidth="1"/>
    <col min="1794" max="1794" width="10.88671875" style="148" customWidth="1"/>
    <col min="1795" max="1795" width="4.88671875" style="148" customWidth="1"/>
    <col min="1796" max="1796" width="4" style="148" customWidth="1"/>
    <col min="1797" max="1797" width="8.6640625" style="148" customWidth="1"/>
    <col min="1798" max="1798" width="9.88671875" style="148" customWidth="1"/>
    <col min="1799" max="1799" width="10.109375" style="148" customWidth="1"/>
    <col min="1800" max="1801" width="9.33203125" style="148" customWidth="1"/>
    <col min="1802" max="1802" width="9.5546875" style="148" customWidth="1"/>
    <col min="1803" max="1803" width="8" style="148" customWidth="1"/>
    <col min="1804" max="1804" width="7.5546875" style="148" customWidth="1"/>
    <col min="1805" max="1805" width="9.6640625" style="148" customWidth="1"/>
    <col min="1806" max="1806" width="10.109375" style="148" customWidth="1"/>
    <col min="1807" max="1807" width="0.109375" style="148" customWidth="1"/>
    <col min="1808" max="1808" width="5.88671875" style="148" customWidth="1"/>
    <col min="1809" max="1809" width="4.88671875" style="148" customWidth="1"/>
    <col min="1810" max="1810" width="13.44140625" style="148" customWidth="1"/>
    <col min="1811" max="1811" width="10.6640625" style="148" customWidth="1"/>
    <col min="1812" max="1812" width="10.44140625" style="148" customWidth="1"/>
    <col min="1813" max="1813" width="18.6640625" style="148" customWidth="1"/>
    <col min="1814" max="1814" width="0" style="148" hidden="1" customWidth="1"/>
    <col min="1815" max="1815" width="23.6640625" style="148" customWidth="1"/>
    <col min="1816" max="2046" width="9.109375" style="148"/>
    <col min="2047" max="2047" width="3.6640625" style="148" customWidth="1"/>
    <col min="2048" max="2048" width="15.88671875" style="148" customWidth="1"/>
    <col min="2049" max="2049" width="15.33203125" style="148" customWidth="1"/>
    <col min="2050" max="2050" width="10.88671875" style="148" customWidth="1"/>
    <col min="2051" max="2051" width="4.88671875" style="148" customWidth="1"/>
    <col min="2052" max="2052" width="4" style="148" customWidth="1"/>
    <col min="2053" max="2053" width="8.6640625" style="148" customWidth="1"/>
    <col min="2054" max="2054" width="9.88671875" style="148" customWidth="1"/>
    <col min="2055" max="2055" width="10.109375" style="148" customWidth="1"/>
    <col min="2056" max="2057" width="9.33203125" style="148" customWidth="1"/>
    <col min="2058" max="2058" width="9.5546875" style="148" customWidth="1"/>
    <col min="2059" max="2059" width="8" style="148" customWidth="1"/>
    <col min="2060" max="2060" width="7.5546875" style="148" customWidth="1"/>
    <col min="2061" max="2061" width="9.6640625" style="148" customWidth="1"/>
    <col min="2062" max="2062" width="10.109375" style="148" customWidth="1"/>
    <col min="2063" max="2063" width="0.109375" style="148" customWidth="1"/>
    <col min="2064" max="2064" width="5.88671875" style="148" customWidth="1"/>
    <col min="2065" max="2065" width="4.88671875" style="148" customWidth="1"/>
    <col min="2066" max="2066" width="13.44140625" style="148" customWidth="1"/>
    <col min="2067" max="2067" width="10.6640625" style="148" customWidth="1"/>
    <col min="2068" max="2068" width="10.44140625" style="148" customWidth="1"/>
    <col min="2069" max="2069" width="18.6640625" style="148" customWidth="1"/>
    <col min="2070" max="2070" width="0" style="148" hidden="1" customWidth="1"/>
    <col min="2071" max="2071" width="23.6640625" style="148" customWidth="1"/>
    <col min="2072" max="2302" width="9.109375" style="148"/>
    <col min="2303" max="2303" width="3.6640625" style="148" customWidth="1"/>
    <col min="2304" max="2304" width="15.88671875" style="148" customWidth="1"/>
    <col min="2305" max="2305" width="15.33203125" style="148" customWidth="1"/>
    <col min="2306" max="2306" width="10.88671875" style="148" customWidth="1"/>
    <col min="2307" max="2307" width="4.88671875" style="148" customWidth="1"/>
    <col min="2308" max="2308" width="4" style="148" customWidth="1"/>
    <col min="2309" max="2309" width="8.6640625" style="148" customWidth="1"/>
    <col min="2310" max="2310" width="9.88671875" style="148" customWidth="1"/>
    <col min="2311" max="2311" width="10.109375" style="148" customWidth="1"/>
    <col min="2312" max="2313" width="9.33203125" style="148" customWidth="1"/>
    <col min="2314" max="2314" width="9.5546875" style="148" customWidth="1"/>
    <col min="2315" max="2315" width="8" style="148" customWidth="1"/>
    <col min="2316" max="2316" width="7.5546875" style="148" customWidth="1"/>
    <col min="2317" max="2317" width="9.6640625" style="148" customWidth="1"/>
    <col min="2318" max="2318" width="10.109375" style="148" customWidth="1"/>
    <col min="2319" max="2319" width="0.109375" style="148" customWidth="1"/>
    <col min="2320" max="2320" width="5.88671875" style="148" customWidth="1"/>
    <col min="2321" max="2321" width="4.88671875" style="148" customWidth="1"/>
    <col min="2322" max="2322" width="13.44140625" style="148" customWidth="1"/>
    <col min="2323" max="2323" width="10.6640625" style="148" customWidth="1"/>
    <col min="2324" max="2324" width="10.44140625" style="148" customWidth="1"/>
    <col min="2325" max="2325" width="18.6640625" style="148" customWidth="1"/>
    <col min="2326" max="2326" width="0" style="148" hidden="1" customWidth="1"/>
    <col min="2327" max="2327" width="23.6640625" style="148" customWidth="1"/>
    <col min="2328" max="2558" width="9.109375" style="148"/>
    <col min="2559" max="2559" width="3.6640625" style="148" customWidth="1"/>
    <col min="2560" max="2560" width="15.88671875" style="148" customWidth="1"/>
    <col min="2561" max="2561" width="15.33203125" style="148" customWidth="1"/>
    <col min="2562" max="2562" width="10.88671875" style="148" customWidth="1"/>
    <col min="2563" max="2563" width="4.88671875" style="148" customWidth="1"/>
    <col min="2564" max="2564" width="4" style="148" customWidth="1"/>
    <col min="2565" max="2565" width="8.6640625" style="148" customWidth="1"/>
    <col min="2566" max="2566" width="9.88671875" style="148" customWidth="1"/>
    <col min="2567" max="2567" width="10.109375" style="148" customWidth="1"/>
    <col min="2568" max="2569" width="9.33203125" style="148" customWidth="1"/>
    <col min="2570" max="2570" width="9.5546875" style="148" customWidth="1"/>
    <col min="2571" max="2571" width="8" style="148" customWidth="1"/>
    <col min="2572" max="2572" width="7.5546875" style="148" customWidth="1"/>
    <col min="2573" max="2573" width="9.6640625" style="148" customWidth="1"/>
    <col min="2574" max="2574" width="10.109375" style="148" customWidth="1"/>
    <col min="2575" max="2575" width="0.109375" style="148" customWidth="1"/>
    <col min="2576" max="2576" width="5.88671875" style="148" customWidth="1"/>
    <col min="2577" max="2577" width="4.88671875" style="148" customWidth="1"/>
    <col min="2578" max="2578" width="13.44140625" style="148" customWidth="1"/>
    <col min="2579" max="2579" width="10.6640625" style="148" customWidth="1"/>
    <col min="2580" max="2580" width="10.44140625" style="148" customWidth="1"/>
    <col min="2581" max="2581" width="18.6640625" style="148" customWidth="1"/>
    <col min="2582" max="2582" width="0" style="148" hidden="1" customWidth="1"/>
    <col min="2583" max="2583" width="23.6640625" style="148" customWidth="1"/>
    <col min="2584" max="2814" width="9.109375" style="148"/>
    <col min="2815" max="2815" width="3.6640625" style="148" customWidth="1"/>
    <col min="2816" max="2816" width="15.88671875" style="148" customWidth="1"/>
    <col min="2817" max="2817" width="15.33203125" style="148" customWidth="1"/>
    <col min="2818" max="2818" width="10.88671875" style="148" customWidth="1"/>
    <col min="2819" max="2819" width="4.88671875" style="148" customWidth="1"/>
    <col min="2820" max="2820" width="4" style="148" customWidth="1"/>
    <col min="2821" max="2821" width="8.6640625" style="148" customWidth="1"/>
    <col min="2822" max="2822" width="9.88671875" style="148" customWidth="1"/>
    <col min="2823" max="2823" width="10.109375" style="148" customWidth="1"/>
    <col min="2824" max="2825" width="9.33203125" style="148" customWidth="1"/>
    <col min="2826" max="2826" width="9.5546875" style="148" customWidth="1"/>
    <col min="2827" max="2827" width="8" style="148" customWidth="1"/>
    <col min="2828" max="2828" width="7.5546875" style="148" customWidth="1"/>
    <col min="2829" max="2829" width="9.6640625" style="148" customWidth="1"/>
    <col min="2830" max="2830" width="10.109375" style="148" customWidth="1"/>
    <col min="2831" max="2831" width="0.109375" style="148" customWidth="1"/>
    <col min="2832" max="2832" width="5.88671875" style="148" customWidth="1"/>
    <col min="2833" max="2833" width="4.88671875" style="148" customWidth="1"/>
    <col min="2834" max="2834" width="13.44140625" style="148" customWidth="1"/>
    <col min="2835" max="2835" width="10.6640625" style="148" customWidth="1"/>
    <col min="2836" max="2836" width="10.44140625" style="148" customWidth="1"/>
    <col min="2837" max="2837" width="18.6640625" style="148" customWidth="1"/>
    <col min="2838" max="2838" width="0" style="148" hidden="1" customWidth="1"/>
    <col min="2839" max="2839" width="23.6640625" style="148" customWidth="1"/>
    <col min="2840" max="3070" width="9.109375" style="148"/>
    <col min="3071" max="3071" width="3.6640625" style="148" customWidth="1"/>
    <col min="3072" max="3072" width="15.88671875" style="148" customWidth="1"/>
    <col min="3073" max="3073" width="15.33203125" style="148" customWidth="1"/>
    <col min="3074" max="3074" width="10.88671875" style="148" customWidth="1"/>
    <col min="3075" max="3075" width="4.88671875" style="148" customWidth="1"/>
    <col min="3076" max="3076" width="4" style="148" customWidth="1"/>
    <col min="3077" max="3077" width="8.6640625" style="148" customWidth="1"/>
    <col min="3078" max="3078" width="9.88671875" style="148" customWidth="1"/>
    <col min="3079" max="3079" width="10.109375" style="148" customWidth="1"/>
    <col min="3080" max="3081" width="9.33203125" style="148" customWidth="1"/>
    <col min="3082" max="3082" width="9.5546875" style="148" customWidth="1"/>
    <col min="3083" max="3083" width="8" style="148" customWidth="1"/>
    <col min="3084" max="3084" width="7.5546875" style="148" customWidth="1"/>
    <col min="3085" max="3085" width="9.6640625" style="148" customWidth="1"/>
    <col min="3086" max="3086" width="10.109375" style="148" customWidth="1"/>
    <col min="3087" max="3087" width="0.109375" style="148" customWidth="1"/>
    <col min="3088" max="3088" width="5.88671875" style="148" customWidth="1"/>
    <col min="3089" max="3089" width="4.88671875" style="148" customWidth="1"/>
    <col min="3090" max="3090" width="13.44140625" style="148" customWidth="1"/>
    <col min="3091" max="3091" width="10.6640625" style="148" customWidth="1"/>
    <col min="3092" max="3092" width="10.44140625" style="148" customWidth="1"/>
    <col min="3093" max="3093" width="18.6640625" style="148" customWidth="1"/>
    <col min="3094" max="3094" width="0" style="148" hidden="1" customWidth="1"/>
    <col min="3095" max="3095" width="23.6640625" style="148" customWidth="1"/>
    <col min="3096" max="3326" width="9.109375" style="148"/>
    <col min="3327" max="3327" width="3.6640625" style="148" customWidth="1"/>
    <col min="3328" max="3328" width="15.88671875" style="148" customWidth="1"/>
    <col min="3329" max="3329" width="15.33203125" style="148" customWidth="1"/>
    <col min="3330" max="3330" width="10.88671875" style="148" customWidth="1"/>
    <col min="3331" max="3331" width="4.88671875" style="148" customWidth="1"/>
    <col min="3332" max="3332" width="4" style="148" customWidth="1"/>
    <col min="3333" max="3333" width="8.6640625" style="148" customWidth="1"/>
    <col min="3334" max="3334" width="9.88671875" style="148" customWidth="1"/>
    <col min="3335" max="3335" width="10.109375" style="148" customWidth="1"/>
    <col min="3336" max="3337" width="9.33203125" style="148" customWidth="1"/>
    <col min="3338" max="3338" width="9.5546875" style="148" customWidth="1"/>
    <col min="3339" max="3339" width="8" style="148" customWidth="1"/>
    <col min="3340" max="3340" width="7.5546875" style="148" customWidth="1"/>
    <col min="3341" max="3341" width="9.6640625" style="148" customWidth="1"/>
    <col min="3342" max="3342" width="10.109375" style="148" customWidth="1"/>
    <col min="3343" max="3343" width="0.109375" style="148" customWidth="1"/>
    <col min="3344" max="3344" width="5.88671875" style="148" customWidth="1"/>
    <col min="3345" max="3345" width="4.88671875" style="148" customWidth="1"/>
    <col min="3346" max="3346" width="13.44140625" style="148" customWidth="1"/>
    <col min="3347" max="3347" width="10.6640625" style="148" customWidth="1"/>
    <col min="3348" max="3348" width="10.44140625" style="148" customWidth="1"/>
    <col min="3349" max="3349" width="18.6640625" style="148" customWidth="1"/>
    <col min="3350" max="3350" width="0" style="148" hidden="1" customWidth="1"/>
    <col min="3351" max="3351" width="23.6640625" style="148" customWidth="1"/>
    <col min="3352" max="3582" width="9.109375" style="148"/>
    <col min="3583" max="3583" width="3.6640625" style="148" customWidth="1"/>
    <col min="3584" max="3584" width="15.88671875" style="148" customWidth="1"/>
    <col min="3585" max="3585" width="15.33203125" style="148" customWidth="1"/>
    <col min="3586" max="3586" width="10.88671875" style="148" customWidth="1"/>
    <col min="3587" max="3587" width="4.88671875" style="148" customWidth="1"/>
    <col min="3588" max="3588" width="4" style="148" customWidth="1"/>
    <col min="3589" max="3589" width="8.6640625" style="148" customWidth="1"/>
    <col min="3590" max="3590" width="9.88671875" style="148" customWidth="1"/>
    <col min="3591" max="3591" width="10.109375" style="148" customWidth="1"/>
    <col min="3592" max="3593" width="9.33203125" style="148" customWidth="1"/>
    <col min="3594" max="3594" width="9.5546875" style="148" customWidth="1"/>
    <col min="3595" max="3595" width="8" style="148" customWidth="1"/>
    <col min="3596" max="3596" width="7.5546875" style="148" customWidth="1"/>
    <col min="3597" max="3597" width="9.6640625" style="148" customWidth="1"/>
    <col min="3598" max="3598" width="10.109375" style="148" customWidth="1"/>
    <col min="3599" max="3599" width="0.109375" style="148" customWidth="1"/>
    <col min="3600" max="3600" width="5.88671875" style="148" customWidth="1"/>
    <col min="3601" max="3601" width="4.88671875" style="148" customWidth="1"/>
    <col min="3602" max="3602" width="13.44140625" style="148" customWidth="1"/>
    <col min="3603" max="3603" width="10.6640625" style="148" customWidth="1"/>
    <col min="3604" max="3604" width="10.44140625" style="148" customWidth="1"/>
    <col min="3605" max="3605" width="18.6640625" style="148" customWidth="1"/>
    <col min="3606" max="3606" width="0" style="148" hidden="1" customWidth="1"/>
    <col min="3607" max="3607" width="23.6640625" style="148" customWidth="1"/>
    <col min="3608" max="3838" width="9.109375" style="148"/>
    <col min="3839" max="3839" width="3.6640625" style="148" customWidth="1"/>
    <col min="3840" max="3840" width="15.88671875" style="148" customWidth="1"/>
    <col min="3841" max="3841" width="15.33203125" style="148" customWidth="1"/>
    <col min="3842" max="3842" width="10.88671875" style="148" customWidth="1"/>
    <col min="3843" max="3843" width="4.88671875" style="148" customWidth="1"/>
    <col min="3844" max="3844" width="4" style="148" customWidth="1"/>
    <col min="3845" max="3845" width="8.6640625" style="148" customWidth="1"/>
    <col min="3846" max="3846" width="9.88671875" style="148" customWidth="1"/>
    <col min="3847" max="3847" width="10.109375" style="148" customWidth="1"/>
    <col min="3848" max="3849" width="9.33203125" style="148" customWidth="1"/>
    <col min="3850" max="3850" width="9.5546875" style="148" customWidth="1"/>
    <col min="3851" max="3851" width="8" style="148" customWidth="1"/>
    <col min="3852" max="3852" width="7.5546875" style="148" customWidth="1"/>
    <col min="3853" max="3853" width="9.6640625" style="148" customWidth="1"/>
    <col min="3854" max="3854" width="10.109375" style="148" customWidth="1"/>
    <col min="3855" max="3855" width="0.109375" style="148" customWidth="1"/>
    <col min="3856" max="3856" width="5.88671875" style="148" customWidth="1"/>
    <col min="3857" max="3857" width="4.88671875" style="148" customWidth="1"/>
    <col min="3858" max="3858" width="13.44140625" style="148" customWidth="1"/>
    <col min="3859" max="3859" width="10.6640625" style="148" customWidth="1"/>
    <col min="3860" max="3860" width="10.44140625" style="148" customWidth="1"/>
    <col min="3861" max="3861" width="18.6640625" style="148" customWidth="1"/>
    <col min="3862" max="3862" width="0" style="148" hidden="1" customWidth="1"/>
    <col min="3863" max="3863" width="23.6640625" style="148" customWidth="1"/>
    <col min="3864" max="4094" width="9.109375" style="148"/>
    <col min="4095" max="4095" width="3.6640625" style="148" customWidth="1"/>
    <col min="4096" max="4096" width="15.88671875" style="148" customWidth="1"/>
    <col min="4097" max="4097" width="15.33203125" style="148" customWidth="1"/>
    <col min="4098" max="4098" width="10.88671875" style="148" customWidth="1"/>
    <col min="4099" max="4099" width="4.88671875" style="148" customWidth="1"/>
    <col min="4100" max="4100" width="4" style="148" customWidth="1"/>
    <col min="4101" max="4101" width="8.6640625" style="148" customWidth="1"/>
    <col min="4102" max="4102" width="9.88671875" style="148" customWidth="1"/>
    <col min="4103" max="4103" width="10.109375" style="148" customWidth="1"/>
    <col min="4104" max="4105" width="9.33203125" style="148" customWidth="1"/>
    <col min="4106" max="4106" width="9.5546875" style="148" customWidth="1"/>
    <col min="4107" max="4107" width="8" style="148" customWidth="1"/>
    <col min="4108" max="4108" width="7.5546875" style="148" customWidth="1"/>
    <col min="4109" max="4109" width="9.6640625" style="148" customWidth="1"/>
    <col min="4110" max="4110" width="10.109375" style="148" customWidth="1"/>
    <col min="4111" max="4111" width="0.109375" style="148" customWidth="1"/>
    <col min="4112" max="4112" width="5.88671875" style="148" customWidth="1"/>
    <col min="4113" max="4113" width="4.88671875" style="148" customWidth="1"/>
    <col min="4114" max="4114" width="13.44140625" style="148" customWidth="1"/>
    <col min="4115" max="4115" width="10.6640625" style="148" customWidth="1"/>
    <col min="4116" max="4116" width="10.44140625" style="148" customWidth="1"/>
    <col min="4117" max="4117" width="18.6640625" style="148" customWidth="1"/>
    <col min="4118" max="4118" width="0" style="148" hidden="1" customWidth="1"/>
    <col min="4119" max="4119" width="23.6640625" style="148" customWidth="1"/>
    <col min="4120" max="4350" width="9.109375" style="148"/>
    <col min="4351" max="4351" width="3.6640625" style="148" customWidth="1"/>
    <col min="4352" max="4352" width="15.88671875" style="148" customWidth="1"/>
    <col min="4353" max="4353" width="15.33203125" style="148" customWidth="1"/>
    <col min="4354" max="4354" width="10.88671875" style="148" customWidth="1"/>
    <col min="4355" max="4355" width="4.88671875" style="148" customWidth="1"/>
    <col min="4356" max="4356" width="4" style="148" customWidth="1"/>
    <col min="4357" max="4357" width="8.6640625" style="148" customWidth="1"/>
    <col min="4358" max="4358" width="9.88671875" style="148" customWidth="1"/>
    <col min="4359" max="4359" width="10.109375" style="148" customWidth="1"/>
    <col min="4360" max="4361" width="9.33203125" style="148" customWidth="1"/>
    <col min="4362" max="4362" width="9.5546875" style="148" customWidth="1"/>
    <col min="4363" max="4363" width="8" style="148" customWidth="1"/>
    <col min="4364" max="4364" width="7.5546875" style="148" customWidth="1"/>
    <col min="4365" max="4365" width="9.6640625" style="148" customWidth="1"/>
    <col min="4366" max="4366" width="10.109375" style="148" customWidth="1"/>
    <col min="4367" max="4367" width="0.109375" style="148" customWidth="1"/>
    <col min="4368" max="4368" width="5.88671875" style="148" customWidth="1"/>
    <col min="4369" max="4369" width="4.88671875" style="148" customWidth="1"/>
    <col min="4370" max="4370" width="13.44140625" style="148" customWidth="1"/>
    <col min="4371" max="4371" width="10.6640625" style="148" customWidth="1"/>
    <col min="4372" max="4372" width="10.44140625" style="148" customWidth="1"/>
    <col min="4373" max="4373" width="18.6640625" style="148" customWidth="1"/>
    <col min="4374" max="4374" width="0" style="148" hidden="1" customWidth="1"/>
    <col min="4375" max="4375" width="23.6640625" style="148" customWidth="1"/>
    <col min="4376" max="4606" width="9.109375" style="148"/>
    <col min="4607" max="4607" width="3.6640625" style="148" customWidth="1"/>
    <col min="4608" max="4608" width="15.88671875" style="148" customWidth="1"/>
    <col min="4609" max="4609" width="15.33203125" style="148" customWidth="1"/>
    <col min="4610" max="4610" width="10.88671875" style="148" customWidth="1"/>
    <col min="4611" max="4611" width="4.88671875" style="148" customWidth="1"/>
    <col min="4612" max="4612" width="4" style="148" customWidth="1"/>
    <col min="4613" max="4613" width="8.6640625" style="148" customWidth="1"/>
    <col min="4614" max="4614" width="9.88671875" style="148" customWidth="1"/>
    <col min="4615" max="4615" width="10.109375" style="148" customWidth="1"/>
    <col min="4616" max="4617" width="9.33203125" style="148" customWidth="1"/>
    <col min="4618" max="4618" width="9.5546875" style="148" customWidth="1"/>
    <col min="4619" max="4619" width="8" style="148" customWidth="1"/>
    <col min="4620" max="4620" width="7.5546875" style="148" customWidth="1"/>
    <col min="4621" max="4621" width="9.6640625" style="148" customWidth="1"/>
    <col min="4622" max="4622" width="10.109375" style="148" customWidth="1"/>
    <col min="4623" max="4623" width="0.109375" style="148" customWidth="1"/>
    <col min="4624" max="4624" width="5.88671875" style="148" customWidth="1"/>
    <col min="4625" max="4625" width="4.88671875" style="148" customWidth="1"/>
    <col min="4626" max="4626" width="13.44140625" style="148" customWidth="1"/>
    <col min="4627" max="4627" width="10.6640625" style="148" customWidth="1"/>
    <col min="4628" max="4628" width="10.44140625" style="148" customWidth="1"/>
    <col min="4629" max="4629" width="18.6640625" style="148" customWidth="1"/>
    <col min="4630" max="4630" width="0" style="148" hidden="1" customWidth="1"/>
    <col min="4631" max="4631" width="23.6640625" style="148" customWidth="1"/>
    <col min="4632" max="4862" width="9.109375" style="148"/>
    <col min="4863" max="4863" width="3.6640625" style="148" customWidth="1"/>
    <col min="4864" max="4864" width="15.88671875" style="148" customWidth="1"/>
    <col min="4865" max="4865" width="15.33203125" style="148" customWidth="1"/>
    <col min="4866" max="4866" width="10.88671875" style="148" customWidth="1"/>
    <col min="4867" max="4867" width="4.88671875" style="148" customWidth="1"/>
    <col min="4868" max="4868" width="4" style="148" customWidth="1"/>
    <col min="4869" max="4869" width="8.6640625" style="148" customWidth="1"/>
    <col min="4870" max="4870" width="9.88671875" style="148" customWidth="1"/>
    <col min="4871" max="4871" width="10.109375" style="148" customWidth="1"/>
    <col min="4872" max="4873" width="9.33203125" style="148" customWidth="1"/>
    <col min="4874" max="4874" width="9.5546875" style="148" customWidth="1"/>
    <col min="4875" max="4875" width="8" style="148" customWidth="1"/>
    <col min="4876" max="4876" width="7.5546875" style="148" customWidth="1"/>
    <col min="4877" max="4877" width="9.6640625" style="148" customWidth="1"/>
    <col min="4878" max="4878" width="10.109375" style="148" customWidth="1"/>
    <col min="4879" max="4879" width="0.109375" style="148" customWidth="1"/>
    <col min="4880" max="4880" width="5.88671875" style="148" customWidth="1"/>
    <col min="4881" max="4881" width="4.88671875" style="148" customWidth="1"/>
    <col min="4882" max="4882" width="13.44140625" style="148" customWidth="1"/>
    <col min="4883" max="4883" width="10.6640625" style="148" customWidth="1"/>
    <col min="4884" max="4884" width="10.44140625" style="148" customWidth="1"/>
    <col min="4885" max="4885" width="18.6640625" style="148" customWidth="1"/>
    <col min="4886" max="4886" width="0" style="148" hidden="1" customWidth="1"/>
    <col min="4887" max="4887" width="23.6640625" style="148" customWidth="1"/>
    <col min="4888" max="5118" width="9.109375" style="148"/>
    <col min="5119" max="5119" width="3.6640625" style="148" customWidth="1"/>
    <col min="5120" max="5120" width="15.88671875" style="148" customWidth="1"/>
    <col min="5121" max="5121" width="15.33203125" style="148" customWidth="1"/>
    <col min="5122" max="5122" width="10.88671875" style="148" customWidth="1"/>
    <col min="5123" max="5123" width="4.88671875" style="148" customWidth="1"/>
    <col min="5124" max="5124" width="4" style="148" customWidth="1"/>
    <col min="5125" max="5125" width="8.6640625" style="148" customWidth="1"/>
    <col min="5126" max="5126" width="9.88671875" style="148" customWidth="1"/>
    <col min="5127" max="5127" width="10.109375" style="148" customWidth="1"/>
    <col min="5128" max="5129" width="9.33203125" style="148" customWidth="1"/>
    <col min="5130" max="5130" width="9.5546875" style="148" customWidth="1"/>
    <col min="5131" max="5131" width="8" style="148" customWidth="1"/>
    <col min="5132" max="5132" width="7.5546875" style="148" customWidth="1"/>
    <col min="5133" max="5133" width="9.6640625" style="148" customWidth="1"/>
    <col min="5134" max="5134" width="10.109375" style="148" customWidth="1"/>
    <col min="5135" max="5135" width="0.109375" style="148" customWidth="1"/>
    <col min="5136" max="5136" width="5.88671875" style="148" customWidth="1"/>
    <col min="5137" max="5137" width="4.88671875" style="148" customWidth="1"/>
    <col min="5138" max="5138" width="13.44140625" style="148" customWidth="1"/>
    <col min="5139" max="5139" width="10.6640625" style="148" customWidth="1"/>
    <col min="5140" max="5140" width="10.44140625" style="148" customWidth="1"/>
    <col min="5141" max="5141" width="18.6640625" style="148" customWidth="1"/>
    <col min="5142" max="5142" width="0" style="148" hidden="1" customWidth="1"/>
    <col min="5143" max="5143" width="23.6640625" style="148" customWidth="1"/>
    <col min="5144" max="5374" width="9.109375" style="148"/>
    <col min="5375" max="5375" width="3.6640625" style="148" customWidth="1"/>
    <col min="5376" max="5376" width="15.88671875" style="148" customWidth="1"/>
    <col min="5377" max="5377" width="15.33203125" style="148" customWidth="1"/>
    <col min="5378" max="5378" width="10.88671875" style="148" customWidth="1"/>
    <col min="5379" max="5379" width="4.88671875" style="148" customWidth="1"/>
    <col min="5380" max="5380" width="4" style="148" customWidth="1"/>
    <col min="5381" max="5381" width="8.6640625" style="148" customWidth="1"/>
    <col min="5382" max="5382" width="9.88671875" style="148" customWidth="1"/>
    <col min="5383" max="5383" width="10.109375" style="148" customWidth="1"/>
    <col min="5384" max="5385" width="9.33203125" style="148" customWidth="1"/>
    <col min="5386" max="5386" width="9.5546875" style="148" customWidth="1"/>
    <col min="5387" max="5387" width="8" style="148" customWidth="1"/>
    <col min="5388" max="5388" width="7.5546875" style="148" customWidth="1"/>
    <col min="5389" max="5389" width="9.6640625" style="148" customWidth="1"/>
    <col min="5390" max="5390" width="10.109375" style="148" customWidth="1"/>
    <col min="5391" max="5391" width="0.109375" style="148" customWidth="1"/>
    <col min="5392" max="5392" width="5.88671875" style="148" customWidth="1"/>
    <col min="5393" max="5393" width="4.88671875" style="148" customWidth="1"/>
    <col min="5394" max="5394" width="13.44140625" style="148" customWidth="1"/>
    <col min="5395" max="5395" width="10.6640625" style="148" customWidth="1"/>
    <col min="5396" max="5396" width="10.44140625" style="148" customWidth="1"/>
    <col min="5397" max="5397" width="18.6640625" style="148" customWidth="1"/>
    <col min="5398" max="5398" width="0" style="148" hidden="1" customWidth="1"/>
    <col min="5399" max="5399" width="23.6640625" style="148" customWidth="1"/>
    <col min="5400" max="5630" width="9.109375" style="148"/>
    <col min="5631" max="5631" width="3.6640625" style="148" customWidth="1"/>
    <col min="5632" max="5632" width="15.88671875" style="148" customWidth="1"/>
    <col min="5633" max="5633" width="15.33203125" style="148" customWidth="1"/>
    <col min="5634" max="5634" width="10.88671875" style="148" customWidth="1"/>
    <col min="5635" max="5635" width="4.88671875" style="148" customWidth="1"/>
    <col min="5636" max="5636" width="4" style="148" customWidth="1"/>
    <col min="5637" max="5637" width="8.6640625" style="148" customWidth="1"/>
    <col min="5638" max="5638" width="9.88671875" style="148" customWidth="1"/>
    <col min="5639" max="5639" width="10.109375" style="148" customWidth="1"/>
    <col min="5640" max="5641" width="9.33203125" style="148" customWidth="1"/>
    <col min="5642" max="5642" width="9.5546875" style="148" customWidth="1"/>
    <col min="5643" max="5643" width="8" style="148" customWidth="1"/>
    <col min="5644" max="5644" width="7.5546875" style="148" customWidth="1"/>
    <col min="5645" max="5645" width="9.6640625" style="148" customWidth="1"/>
    <col min="5646" max="5646" width="10.109375" style="148" customWidth="1"/>
    <col min="5647" max="5647" width="0.109375" style="148" customWidth="1"/>
    <col min="5648" max="5648" width="5.88671875" style="148" customWidth="1"/>
    <col min="5649" max="5649" width="4.88671875" style="148" customWidth="1"/>
    <col min="5650" max="5650" width="13.44140625" style="148" customWidth="1"/>
    <col min="5651" max="5651" width="10.6640625" style="148" customWidth="1"/>
    <col min="5652" max="5652" width="10.44140625" style="148" customWidth="1"/>
    <col min="5653" max="5653" width="18.6640625" style="148" customWidth="1"/>
    <col min="5654" max="5654" width="0" style="148" hidden="1" customWidth="1"/>
    <col min="5655" max="5655" width="23.6640625" style="148" customWidth="1"/>
    <col min="5656" max="5886" width="9.109375" style="148"/>
    <col min="5887" max="5887" width="3.6640625" style="148" customWidth="1"/>
    <col min="5888" max="5888" width="15.88671875" style="148" customWidth="1"/>
    <col min="5889" max="5889" width="15.33203125" style="148" customWidth="1"/>
    <col min="5890" max="5890" width="10.88671875" style="148" customWidth="1"/>
    <col min="5891" max="5891" width="4.88671875" style="148" customWidth="1"/>
    <col min="5892" max="5892" width="4" style="148" customWidth="1"/>
    <col min="5893" max="5893" width="8.6640625" style="148" customWidth="1"/>
    <col min="5894" max="5894" width="9.88671875" style="148" customWidth="1"/>
    <col min="5895" max="5895" width="10.109375" style="148" customWidth="1"/>
    <col min="5896" max="5897" width="9.33203125" style="148" customWidth="1"/>
    <col min="5898" max="5898" width="9.5546875" style="148" customWidth="1"/>
    <col min="5899" max="5899" width="8" style="148" customWidth="1"/>
    <col min="5900" max="5900" width="7.5546875" style="148" customWidth="1"/>
    <col min="5901" max="5901" width="9.6640625" style="148" customWidth="1"/>
    <col min="5902" max="5902" width="10.109375" style="148" customWidth="1"/>
    <col min="5903" max="5903" width="0.109375" style="148" customWidth="1"/>
    <col min="5904" max="5904" width="5.88671875" style="148" customWidth="1"/>
    <col min="5905" max="5905" width="4.88671875" style="148" customWidth="1"/>
    <col min="5906" max="5906" width="13.44140625" style="148" customWidth="1"/>
    <col min="5907" max="5907" width="10.6640625" style="148" customWidth="1"/>
    <col min="5908" max="5908" width="10.44140625" style="148" customWidth="1"/>
    <col min="5909" max="5909" width="18.6640625" style="148" customWidth="1"/>
    <col min="5910" max="5910" width="0" style="148" hidden="1" customWidth="1"/>
    <col min="5911" max="5911" width="23.6640625" style="148" customWidth="1"/>
    <col min="5912" max="6142" width="9.109375" style="148"/>
    <col min="6143" max="6143" width="3.6640625" style="148" customWidth="1"/>
    <col min="6144" max="6144" width="15.88671875" style="148" customWidth="1"/>
    <col min="6145" max="6145" width="15.33203125" style="148" customWidth="1"/>
    <col min="6146" max="6146" width="10.88671875" style="148" customWidth="1"/>
    <col min="6147" max="6147" width="4.88671875" style="148" customWidth="1"/>
    <col min="6148" max="6148" width="4" style="148" customWidth="1"/>
    <col min="6149" max="6149" width="8.6640625" style="148" customWidth="1"/>
    <col min="6150" max="6150" width="9.88671875" style="148" customWidth="1"/>
    <col min="6151" max="6151" width="10.109375" style="148" customWidth="1"/>
    <col min="6152" max="6153" width="9.33203125" style="148" customWidth="1"/>
    <col min="6154" max="6154" width="9.5546875" style="148" customWidth="1"/>
    <col min="6155" max="6155" width="8" style="148" customWidth="1"/>
    <col min="6156" max="6156" width="7.5546875" style="148" customWidth="1"/>
    <col min="6157" max="6157" width="9.6640625" style="148" customWidth="1"/>
    <col min="6158" max="6158" width="10.109375" style="148" customWidth="1"/>
    <col min="6159" max="6159" width="0.109375" style="148" customWidth="1"/>
    <col min="6160" max="6160" width="5.88671875" style="148" customWidth="1"/>
    <col min="6161" max="6161" width="4.88671875" style="148" customWidth="1"/>
    <col min="6162" max="6162" width="13.44140625" style="148" customWidth="1"/>
    <col min="6163" max="6163" width="10.6640625" style="148" customWidth="1"/>
    <col min="6164" max="6164" width="10.44140625" style="148" customWidth="1"/>
    <col min="6165" max="6165" width="18.6640625" style="148" customWidth="1"/>
    <col min="6166" max="6166" width="0" style="148" hidden="1" customWidth="1"/>
    <col min="6167" max="6167" width="23.6640625" style="148" customWidth="1"/>
    <col min="6168" max="6398" width="9.109375" style="148"/>
    <col min="6399" max="6399" width="3.6640625" style="148" customWidth="1"/>
    <col min="6400" max="6400" width="15.88671875" style="148" customWidth="1"/>
    <col min="6401" max="6401" width="15.33203125" style="148" customWidth="1"/>
    <col min="6402" max="6402" width="10.88671875" style="148" customWidth="1"/>
    <col min="6403" max="6403" width="4.88671875" style="148" customWidth="1"/>
    <col min="6404" max="6404" width="4" style="148" customWidth="1"/>
    <col min="6405" max="6405" width="8.6640625" style="148" customWidth="1"/>
    <col min="6406" max="6406" width="9.88671875" style="148" customWidth="1"/>
    <col min="6407" max="6407" width="10.109375" style="148" customWidth="1"/>
    <col min="6408" max="6409" width="9.33203125" style="148" customWidth="1"/>
    <col min="6410" max="6410" width="9.5546875" style="148" customWidth="1"/>
    <col min="6411" max="6411" width="8" style="148" customWidth="1"/>
    <col min="6412" max="6412" width="7.5546875" style="148" customWidth="1"/>
    <col min="6413" max="6413" width="9.6640625" style="148" customWidth="1"/>
    <col min="6414" max="6414" width="10.109375" style="148" customWidth="1"/>
    <col min="6415" max="6415" width="0.109375" style="148" customWidth="1"/>
    <col min="6416" max="6416" width="5.88671875" style="148" customWidth="1"/>
    <col min="6417" max="6417" width="4.88671875" style="148" customWidth="1"/>
    <col min="6418" max="6418" width="13.44140625" style="148" customWidth="1"/>
    <col min="6419" max="6419" width="10.6640625" style="148" customWidth="1"/>
    <col min="6420" max="6420" width="10.44140625" style="148" customWidth="1"/>
    <col min="6421" max="6421" width="18.6640625" style="148" customWidth="1"/>
    <col min="6422" max="6422" width="0" style="148" hidden="1" customWidth="1"/>
    <col min="6423" max="6423" width="23.6640625" style="148" customWidth="1"/>
    <col min="6424" max="6654" width="9.109375" style="148"/>
    <col min="6655" max="6655" width="3.6640625" style="148" customWidth="1"/>
    <col min="6656" max="6656" width="15.88671875" style="148" customWidth="1"/>
    <col min="6657" max="6657" width="15.33203125" style="148" customWidth="1"/>
    <col min="6658" max="6658" width="10.88671875" style="148" customWidth="1"/>
    <col min="6659" max="6659" width="4.88671875" style="148" customWidth="1"/>
    <col min="6660" max="6660" width="4" style="148" customWidth="1"/>
    <col min="6661" max="6661" width="8.6640625" style="148" customWidth="1"/>
    <col min="6662" max="6662" width="9.88671875" style="148" customWidth="1"/>
    <col min="6663" max="6663" width="10.109375" style="148" customWidth="1"/>
    <col min="6664" max="6665" width="9.33203125" style="148" customWidth="1"/>
    <col min="6666" max="6666" width="9.5546875" style="148" customWidth="1"/>
    <col min="6667" max="6667" width="8" style="148" customWidth="1"/>
    <col min="6668" max="6668" width="7.5546875" style="148" customWidth="1"/>
    <col min="6669" max="6669" width="9.6640625" style="148" customWidth="1"/>
    <col min="6670" max="6670" width="10.109375" style="148" customWidth="1"/>
    <col min="6671" max="6671" width="0.109375" style="148" customWidth="1"/>
    <col min="6672" max="6672" width="5.88671875" style="148" customWidth="1"/>
    <col min="6673" max="6673" width="4.88671875" style="148" customWidth="1"/>
    <col min="6674" max="6674" width="13.44140625" style="148" customWidth="1"/>
    <col min="6675" max="6675" width="10.6640625" style="148" customWidth="1"/>
    <col min="6676" max="6676" width="10.44140625" style="148" customWidth="1"/>
    <col min="6677" max="6677" width="18.6640625" style="148" customWidth="1"/>
    <col min="6678" max="6678" width="0" style="148" hidden="1" customWidth="1"/>
    <col min="6679" max="6679" width="23.6640625" style="148" customWidth="1"/>
    <col min="6680" max="6910" width="9.109375" style="148"/>
    <col min="6911" max="6911" width="3.6640625" style="148" customWidth="1"/>
    <col min="6912" max="6912" width="15.88671875" style="148" customWidth="1"/>
    <col min="6913" max="6913" width="15.33203125" style="148" customWidth="1"/>
    <col min="6914" max="6914" width="10.88671875" style="148" customWidth="1"/>
    <col min="6915" max="6915" width="4.88671875" style="148" customWidth="1"/>
    <col min="6916" max="6916" width="4" style="148" customWidth="1"/>
    <col min="6917" max="6917" width="8.6640625" style="148" customWidth="1"/>
    <col min="6918" max="6918" width="9.88671875" style="148" customWidth="1"/>
    <col min="6919" max="6919" width="10.109375" style="148" customWidth="1"/>
    <col min="6920" max="6921" width="9.33203125" style="148" customWidth="1"/>
    <col min="6922" max="6922" width="9.5546875" style="148" customWidth="1"/>
    <col min="6923" max="6923" width="8" style="148" customWidth="1"/>
    <col min="6924" max="6924" width="7.5546875" style="148" customWidth="1"/>
    <col min="6925" max="6925" width="9.6640625" style="148" customWidth="1"/>
    <col min="6926" max="6926" width="10.109375" style="148" customWidth="1"/>
    <col min="6927" max="6927" width="0.109375" style="148" customWidth="1"/>
    <col min="6928" max="6928" width="5.88671875" style="148" customWidth="1"/>
    <col min="6929" max="6929" width="4.88671875" style="148" customWidth="1"/>
    <col min="6930" max="6930" width="13.44140625" style="148" customWidth="1"/>
    <col min="6931" max="6931" width="10.6640625" style="148" customWidth="1"/>
    <col min="6932" max="6932" width="10.44140625" style="148" customWidth="1"/>
    <col min="6933" max="6933" width="18.6640625" style="148" customWidth="1"/>
    <col min="6934" max="6934" width="0" style="148" hidden="1" customWidth="1"/>
    <col min="6935" max="6935" width="23.6640625" style="148" customWidth="1"/>
    <col min="6936" max="7166" width="9.109375" style="148"/>
    <col min="7167" max="7167" width="3.6640625" style="148" customWidth="1"/>
    <col min="7168" max="7168" width="15.88671875" style="148" customWidth="1"/>
    <col min="7169" max="7169" width="15.33203125" style="148" customWidth="1"/>
    <col min="7170" max="7170" width="10.88671875" style="148" customWidth="1"/>
    <col min="7171" max="7171" width="4.88671875" style="148" customWidth="1"/>
    <col min="7172" max="7172" width="4" style="148" customWidth="1"/>
    <col min="7173" max="7173" width="8.6640625" style="148" customWidth="1"/>
    <col min="7174" max="7174" width="9.88671875" style="148" customWidth="1"/>
    <col min="7175" max="7175" width="10.109375" style="148" customWidth="1"/>
    <col min="7176" max="7177" width="9.33203125" style="148" customWidth="1"/>
    <col min="7178" max="7178" width="9.5546875" style="148" customWidth="1"/>
    <col min="7179" max="7179" width="8" style="148" customWidth="1"/>
    <col min="7180" max="7180" width="7.5546875" style="148" customWidth="1"/>
    <col min="7181" max="7181" width="9.6640625" style="148" customWidth="1"/>
    <col min="7182" max="7182" width="10.109375" style="148" customWidth="1"/>
    <col min="7183" max="7183" width="0.109375" style="148" customWidth="1"/>
    <col min="7184" max="7184" width="5.88671875" style="148" customWidth="1"/>
    <col min="7185" max="7185" width="4.88671875" style="148" customWidth="1"/>
    <col min="7186" max="7186" width="13.44140625" style="148" customWidth="1"/>
    <col min="7187" max="7187" width="10.6640625" style="148" customWidth="1"/>
    <col min="7188" max="7188" width="10.44140625" style="148" customWidth="1"/>
    <col min="7189" max="7189" width="18.6640625" style="148" customWidth="1"/>
    <col min="7190" max="7190" width="0" style="148" hidden="1" customWidth="1"/>
    <col min="7191" max="7191" width="23.6640625" style="148" customWidth="1"/>
    <col min="7192" max="7422" width="9.109375" style="148"/>
    <col min="7423" max="7423" width="3.6640625" style="148" customWidth="1"/>
    <col min="7424" max="7424" width="15.88671875" style="148" customWidth="1"/>
    <col min="7425" max="7425" width="15.33203125" style="148" customWidth="1"/>
    <col min="7426" max="7426" width="10.88671875" style="148" customWidth="1"/>
    <col min="7427" max="7427" width="4.88671875" style="148" customWidth="1"/>
    <col min="7428" max="7428" width="4" style="148" customWidth="1"/>
    <col min="7429" max="7429" width="8.6640625" style="148" customWidth="1"/>
    <col min="7430" max="7430" width="9.88671875" style="148" customWidth="1"/>
    <col min="7431" max="7431" width="10.109375" style="148" customWidth="1"/>
    <col min="7432" max="7433" width="9.33203125" style="148" customWidth="1"/>
    <col min="7434" max="7434" width="9.5546875" style="148" customWidth="1"/>
    <col min="7435" max="7435" width="8" style="148" customWidth="1"/>
    <col min="7436" max="7436" width="7.5546875" style="148" customWidth="1"/>
    <col min="7437" max="7437" width="9.6640625" style="148" customWidth="1"/>
    <col min="7438" max="7438" width="10.109375" style="148" customWidth="1"/>
    <col min="7439" max="7439" width="0.109375" style="148" customWidth="1"/>
    <col min="7440" max="7440" width="5.88671875" style="148" customWidth="1"/>
    <col min="7441" max="7441" width="4.88671875" style="148" customWidth="1"/>
    <col min="7442" max="7442" width="13.44140625" style="148" customWidth="1"/>
    <col min="7443" max="7443" width="10.6640625" style="148" customWidth="1"/>
    <col min="7444" max="7444" width="10.44140625" style="148" customWidth="1"/>
    <col min="7445" max="7445" width="18.6640625" style="148" customWidth="1"/>
    <col min="7446" max="7446" width="0" style="148" hidden="1" customWidth="1"/>
    <col min="7447" max="7447" width="23.6640625" style="148" customWidth="1"/>
    <col min="7448" max="7678" width="9.109375" style="148"/>
    <col min="7679" max="7679" width="3.6640625" style="148" customWidth="1"/>
    <col min="7680" max="7680" width="15.88671875" style="148" customWidth="1"/>
    <col min="7681" max="7681" width="15.33203125" style="148" customWidth="1"/>
    <col min="7682" max="7682" width="10.88671875" style="148" customWidth="1"/>
    <col min="7683" max="7683" width="4.88671875" style="148" customWidth="1"/>
    <col min="7684" max="7684" width="4" style="148" customWidth="1"/>
    <col min="7685" max="7685" width="8.6640625" style="148" customWidth="1"/>
    <col min="7686" max="7686" width="9.88671875" style="148" customWidth="1"/>
    <col min="7687" max="7687" width="10.109375" style="148" customWidth="1"/>
    <col min="7688" max="7689" width="9.33203125" style="148" customWidth="1"/>
    <col min="7690" max="7690" width="9.5546875" style="148" customWidth="1"/>
    <col min="7691" max="7691" width="8" style="148" customWidth="1"/>
    <col min="7692" max="7692" width="7.5546875" style="148" customWidth="1"/>
    <col min="7693" max="7693" width="9.6640625" style="148" customWidth="1"/>
    <col min="7694" max="7694" width="10.109375" style="148" customWidth="1"/>
    <col min="7695" max="7695" width="0.109375" style="148" customWidth="1"/>
    <col min="7696" max="7696" width="5.88671875" style="148" customWidth="1"/>
    <col min="7697" max="7697" width="4.88671875" style="148" customWidth="1"/>
    <col min="7698" max="7698" width="13.44140625" style="148" customWidth="1"/>
    <col min="7699" max="7699" width="10.6640625" style="148" customWidth="1"/>
    <col min="7700" max="7700" width="10.44140625" style="148" customWidth="1"/>
    <col min="7701" max="7701" width="18.6640625" style="148" customWidth="1"/>
    <col min="7702" max="7702" width="0" style="148" hidden="1" customWidth="1"/>
    <col min="7703" max="7703" width="23.6640625" style="148" customWidth="1"/>
    <col min="7704" max="7934" width="9.109375" style="148"/>
    <col min="7935" max="7935" width="3.6640625" style="148" customWidth="1"/>
    <col min="7936" max="7936" width="15.88671875" style="148" customWidth="1"/>
    <col min="7937" max="7937" width="15.33203125" style="148" customWidth="1"/>
    <col min="7938" max="7938" width="10.88671875" style="148" customWidth="1"/>
    <col min="7939" max="7939" width="4.88671875" style="148" customWidth="1"/>
    <col min="7940" max="7940" width="4" style="148" customWidth="1"/>
    <col min="7941" max="7941" width="8.6640625" style="148" customWidth="1"/>
    <col min="7942" max="7942" width="9.88671875" style="148" customWidth="1"/>
    <col min="7943" max="7943" width="10.109375" style="148" customWidth="1"/>
    <col min="7944" max="7945" width="9.33203125" style="148" customWidth="1"/>
    <col min="7946" max="7946" width="9.5546875" style="148" customWidth="1"/>
    <col min="7947" max="7947" width="8" style="148" customWidth="1"/>
    <col min="7948" max="7948" width="7.5546875" style="148" customWidth="1"/>
    <col min="7949" max="7949" width="9.6640625" style="148" customWidth="1"/>
    <col min="7950" max="7950" width="10.109375" style="148" customWidth="1"/>
    <col min="7951" max="7951" width="0.109375" style="148" customWidth="1"/>
    <col min="7952" max="7952" width="5.88671875" style="148" customWidth="1"/>
    <col min="7953" max="7953" width="4.88671875" style="148" customWidth="1"/>
    <col min="7954" max="7954" width="13.44140625" style="148" customWidth="1"/>
    <col min="7955" max="7955" width="10.6640625" style="148" customWidth="1"/>
    <col min="7956" max="7956" width="10.44140625" style="148" customWidth="1"/>
    <col min="7957" max="7957" width="18.6640625" style="148" customWidth="1"/>
    <col min="7958" max="7958" width="0" style="148" hidden="1" customWidth="1"/>
    <col min="7959" max="7959" width="23.6640625" style="148" customWidth="1"/>
    <col min="7960" max="8190" width="9.109375" style="148"/>
    <col min="8191" max="8191" width="3.6640625" style="148" customWidth="1"/>
    <col min="8192" max="8192" width="15.88671875" style="148" customWidth="1"/>
    <col min="8193" max="8193" width="15.33203125" style="148" customWidth="1"/>
    <col min="8194" max="8194" width="10.88671875" style="148" customWidth="1"/>
    <col min="8195" max="8195" width="4.88671875" style="148" customWidth="1"/>
    <col min="8196" max="8196" width="4" style="148" customWidth="1"/>
    <col min="8197" max="8197" width="8.6640625" style="148" customWidth="1"/>
    <col min="8198" max="8198" width="9.88671875" style="148" customWidth="1"/>
    <col min="8199" max="8199" width="10.109375" style="148" customWidth="1"/>
    <col min="8200" max="8201" width="9.33203125" style="148" customWidth="1"/>
    <col min="8202" max="8202" width="9.5546875" style="148" customWidth="1"/>
    <col min="8203" max="8203" width="8" style="148" customWidth="1"/>
    <col min="8204" max="8204" width="7.5546875" style="148" customWidth="1"/>
    <col min="8205" max="8205" width="9.6640625" style="148" customWidth="1"/>
    <col min="8206" max="8206" width="10.109375" style="148" customWidth="1"/>
    <col min="8207" max="8207" width="0.109375" style="148" customWidth="1"/>
    <col min="8208" max="8208" width="5.88671875" style="148" customWidth="1"/>
    <col min="8209" max="8209" width="4.88671875" style="148" customWidth="1"/>
    <col min="8210" max="8210" width="13.44140625" style="148" customWidth="1"/>
    <col min="8211" max="8211" width="10.6640625" style="148" customWidth="1"/>
    <col min="8212" max="8212" width="10.44140625" style="148" customWidth="1"/>
    <col min="8213" max="8213" width="18.6640625" style="148" customWidth="1"/>
    <col min="8214" max="8214" width="0" style="148" hidden="1" customWidth="1"/>
    <col min="8215" max="8215" width="23.6640625" style="148" customWidth="1"/>
    <col min="8216" max="8446" width="9.109375" style="148"/>
    <col min="8447" max="8447" width="3.6640625" style="148" customWidth="1"/>
    <col min="8448" max="8448" width="15.88671875" style="148" customWidth="1"/>
    <col min="8449" max="8449" width="15.33203125" style="148" customWidth="1"/>
    <col min="8450" max="8450" width="10.88671875" style="148" customWidth="1"/>
    <col min="8451" max="8451" width="4.88671875" style="148" customWidth="1"/>
    <col min="8452" max="8452" width="4" style="148" customWidth="1"/>
    <col min="8453" max="8453" width="8.6640625" style="148" customWidth="1"/>
    <col min="8454" max="8454" width="9.88671875" style="148" customWidth="1"/>
    <col min="8455" max="8455" width="10.109375" style="148" customWidth="1"/>
    <col min="8456" max="8457" width="9.33203125" style="148" customWidth="1"/>
    <col min="8458" max="8458" width="9.5546875" style="148" customWidth="1"/>
    <col min="8459" max="8459" width="8" style="148" customWidth="1"/>
    <col min="8460" max="8460" width="7.5546875" style="148" customWidth="1"/>
    <col min="8461" max="8461" width="9.6640625" style="148" customWidth="1"/>
    <col min="8462" max="8462" width="10.109375" style="148" customWidth="1"/>
    <col min="8463" max="8463" width="0.109375" style="148" customWidth="1"/>
    <col min="8464" max="8464" width="5.88671875" style="148" customWidth="1"/>
    <col min="8465" max="8465" width="4.88671875" style="148" customWidth="1"/>
    <col min="8466" max="8466" width="13.44140625" style="148" customWidth="1"/>
    <col min="8467" max="8467" width="10.6640625" style="148" customWidth="1"/>
    <col min="8468" max="8468" width="10.44140625" style="148" customWidth="1"/>
    <col min="8469" max="8469" width="18.6640625" style="148" customWidth="1"/>
    <col min="8470" max="8470" width="0" style="148" hidden="1" customWidth="1"/>
    <col min="8471" max="8471" width="23.6640625" style="148" customWidth="1"/>
    <col min="8472" max="8702" width="9.109375" style="148"/>
    <col min="8703" max="8703" width="3.6640625" style="148" customWidth="1"/>
    <col min="8704" max="8704" width="15.88671875" style="148" customWidth="1"/>
    <col min="8705" max="8705" width="15.33203125" style="148" customWidth="1"/>
    <col min="8706" max="8706" width="10.88671875" style="148" customWidth="1"/>
    <col min="8707" max="8707" width="4.88671875" style="148" customWidth="1"/>
    <col min="8708" max="8708" width="4" style="148" customWidth="1"/>
    <col min="8709" max="8709" width="8.6640625" style="148" customWidth="1"/>
    <col min="8710" max="8710" width="9.88671875" style="148" customWidth="1"/>
    <col min="8711" max="8711" width="10.109375" style="148" customWidth="1"/>
    <col min="8712" max="8713" width="9.33203125" style="148" customWidth="1"/>
    <col min="8714" max="8714" width="9.5546875" style="148" customWidth="1"/>
    <col min="8715" max="8715" width="8" style="148" customWidth="1"/>
    <col min="8716" max="8716" width="7.5546875" style="148" customWidth="1"/>
    <col min="8717" max="8717" width="9.6640625" style="148" customWidth="1"/>
    <col min="8718" max="8718" width="10.109375" style="148" customWidth="1"/>
    <col min="8719" max="8719" width="0.109375" style="148" customWidth="1"/>
    <col min="8720" max="8720" width="5.88671875" style="148" customWidth="1"/>
    <col min="8721" max="8721" width="4.88671875" style="148" customWidth="1"/>
    <col min="8722" max="8722" width="13.44140625" style="148" customWidth="1"/>
    <col min="8723" max="8723" width="10.6640625" style="148" customWidth="1"/>
    <col min="8724" max="8724" width="10.44140625" style="148" customWidth="1"/>
    <col min="8725" max="8725" width="18.6640625" style="148" customWidth="1"/>
    <col min="8726" max="8726" width="0" style="148" hidden="1" customWidth="1"/>
    <col min="8727" max="8727" width="23.6640625" style="148" customWidth="1"/>
    <col min="8728" max="8958" width="9.109375" style="148"/>
    <col min="8959" max="8959" width="3.6640625" style="148" customWidth="1"/>
    <col min="8960" max="8960" width="15.88671875" style="148" customWidth="1"/>
    <col min="8961" max="8961" width="15.33203125" style="148" customWidth="1"/>
    <col min="8962" max="8962" width="10.88671875" style="148" customWidth="1"/>
    <col min="8963" max="8963" width="4.88671875" style="148" customWidth="1"/>
    <col min="8964" max="8964" width="4" style="148" customWidth="1"/>
    <col min="8965" max="8965" width="8.6640625" style="148" customWidth="1"/>
    <col min="8966" max="8966" width="9.88671875" style="148" customWidth="1"/>
    <col min="8967" max="8967" width="10.109375" style="148" customWidth="1"/>
    <col min="8968" max="8969" width="9.33203125" style="148" customWidth="1"/>
    <col min="8970" max="8970" width="9.5546875" style="148" customWidth="1"/>
    <col min="8971" max="8971" width="8" style="148" customWidth="1"/>
    <col min="8972" max="8972" width="7.5546875" style="148" customWidth="1"/>
    <col min="8973" max="8973" width="9.6640625" style="148" customWidth="1"/>
    <col min="8974" max="8974" width="10.109375" style="148" customWidth="1"/>
    <col min="8975" max="8975" width="0.109375" style="148" customWidth="1"/>
    <col min="8976" max="8976" width="5.88671875" style="148" customWidth="1"/>
    <col min="8977" max="8977" width="4.88671875" style="148" customWidth="1"/>
    <col min="8978" max="8978" width="13.44140625" style="148" customWidth="1"/>
    <col min="8979" max="8979" width="10.6640625" style="148" customWidth="1"/>
    <col min="8980" max="8980" width="10.44140625" style="148" customWidth="1"/>
    <col min="8981" max="8981" width="18.6640625" style="148" customWidth="1"/>
    <col min="8982" max="8982" width="0" style="148" hidden="1" customWidth="1"/>
    <col min="8983" max="8983" width="23.6640625" style="148" customWidth="1"/>
    <col min="8984" max="9214" width="9.109375" style="148"/>
    <col min="9215" max="9215" width="3.6640625" style="148" customWidth="1"/>
    <col min="9216" max="9216" width="15.88671875" style="148" customWidth="1"/>
    <col min="9217" max="9217" width="15.33203125" style="148" customWidth="1"/>
    <col min="9218" max="9218" width="10.88671875" style="148" customWidth="1"/>
    <col min="9219" max="9219" width="4.88671875" style="148" customWidth="1"/>
    <col min="9220" max="9220" width="4" style="148" customWidth="1"/>
    <col min="9221" max="9221" width="8.6640625" style="148" customWidth="1"/>
    <col min="9222" max="9222" width="9.88671875" style="148" customWidth="1"/>
    <col min="9223" max="9223" width="10.109375" style="148" customWidth="1"/>
    <col min="9224" max="9225" width="9.33203125" style="148" customWidth="1"/>
    <col min="9226" max="9226" width="9.5546875" style="148" customWidth="1"/>
    <col min="9227" max="9227" width="8" style="148" customWidth="1"/>
    <col min="9228" max="9228" width="7.5546875" style="148" customWidth="1"/>
    <col min="9229" max="9229" width="9.6640625" style="148" customWidth="1"/>
    <col min="9230" max="9230" width="10.109375" style="148" customWidth="1"/>
    <col min="9231" max="9231" width="0.109375" style="148" customWidth="1"/>
    <col min="9232" max="9232" width="5.88671875" style="148" customWidth="1"/>
    <col min="9233" max="9233" width="4.88671875" style="148" customWidth="1"/>
    <col min="9234" max="9234" width="13.44140625" style="148" customWidth="1"/>
    <col min="9235" max="9235" width="10.6640625" style="148" customWidth="1"/>
    <col min="9236" max="9236" width="10.44140625" style="148" customWidth="1"/>
    <col min="9237" max="9237" width="18.6640625" style="148" customWidth="1"/>
    <col min="9238" max="9238" width="0" style="148" hidden="1" customWidth="1"/>
    <col min="9239" max="9239" width="23.6640625" style="148" customWidth="1"/>
    <col min="9240" max="9470" width="9.109375" style="148"/>
    <col min="9471" max="9471" width="3.6640625" style="148" customWidth="1"/>
    <col min="9472" max="9472" width="15.88671875" style="148" customWidth="1"/>
    <col min="9473" max="9473" width="15.33203125" style="148" customWidth="1"/>
    <col min="9474" max="9474" width="10.88671875" style="148" customWidth="1"/>
    <col min="9475" max="9475" width="4.88671875" style="148" customWidth="1"/>
    <col min="9476" max="9476" width="4" style="148" customWidth="1"/>
    <col min="9477" max="9477" width="8.6640625" style="148" customWidth="1"/>
    <col min="9478" max="9478" width="9.88671875" style="148" customWidth="1"/>
    <col min="9479" max="9479" width="10.109375" style="148" customWidth="1"/>
    <col min="9480" max="9481" width="9.33203125" style="148" customWidth="1"/>
    <col min="9482" max="9482" width="9.5546875" style="148" customWidth="1"/>
    <col min="9483" max="9483" width="8" style="148" customWidth="1"/>
    <col min="9484" max="9484" width="7.5546875" style="148" customWidth="1"/>
    <col min="9485" max="9485" width="9.6640625" style="148" customWidth="1"/>
    <col min="9486" max="9486" width="10.109375" style="148" customWidth="1"/>
    <col min="9487" max="9487" width="0.109375" style="148" customWidth="1"/>
    <col min="9488" max="9488" width="5.88671875" style="148" customWidth="1"/>
    <col min="9489" max="9489" width="4.88671875" style="148" customWidth="1"/>
    <col min="9490" max="9490" width="13.44140625" style="148" customWidth="1"/>
    <col min="9491" max="9491" width="10.6640625" style="148" customWidth="1"/>
    <col min="9492" max="9492" width="10.44140625" style="148" customWidth="1"/>
    <col min="9493" max="9493" width="18.6640625" style="148" customWidth="1"/>
    <col min="9494" max="9494" width="0" style="148" hidden="1" customWidth="1"/>
    <col min="9495" max="9495" width="23.6640625" style="148" customWidth="1"/>
    <col min="9496" max="9726" width="9.109375" style="148"/>
    <col min="9727" max="9727" width="3.6640625" style="148" customWidth="1"/>
    <col min="9728" max="9728" width="15.88671875" style="148" customWidth="1"/>
    <col min="9729" max="9729" width="15.33203125" style="148" customWidth="1"/>
    <col min="9730" max="9730" width="10.88671875" style="148" customWidth="1"/>
    <col min="9731" max="9731" width="4.88671875" style="148" customWidth="1"/>
    <col min="9732" max="9732" width="4" style="148" customWidth="1"/>
    <col min="9733" max="9733" width="8.6640625" style="148" customWidth="1"/>
    <col min="9734" max="9734" width="9.88671875" style="148" customWidth="1"/>
    <col min="9735" max="9735" width="10.109375" style="148" customWidth="1"/>
    <col min="9736" max="9737" width="9.33203125" style="148" customWidth="1"/>
    <col min="9738" max="9738" width="9.5546875" style="148" customWidth="1"/>
    <col min="9739" max="9739" width="8" style="148" customWidth="1"/>
    <col min="9740" max="9740" width="7.5546875" style="148" customWidth="1"/>
    <col min="9741" max="9741" width="9.6640625" style="148" customWidth="1"/>
    <col min="9742" max="9742" width="10.109375" style="148" customWidth="1"/>
    <col min="9743" max="9743" width="0.109375" style="148" customWidth="1"/>
    <col min="9744" max="9744" width="5.88671875" style="148" customWidth="1"/>
    <col min="9745" max="9745" width="4.88671875" style="148" customWidth="1"/>
    <col min="9746" max="9746" width="13.44140625" style="148" customWidth="1"/>
    <col min="9747" max="9747" width="10.6640625" style="148" customWidth="1"/>
    <col min="9748" max="9748" width="10.44140625" style="148" customWidth="1"/>
    <col min="9749" max="9749" width="18.6640625" style="148" customWidth="1"/>
    <col min="9750" max="9750" width="0" style="148" hidden="1" customWidth="1"/>
    <col min="9751" max="9751" width="23.6640625" style="148" customWidth="1"/>
    <col min="9752" max="9982" width="9.109375" style="148"/>
    <col min="9983" max="9983" width="3.6640625" style="148" customWidth="1"/>
    <col min="9984" max="9984" width="15.88671875" style="148" customWidth="1"/>
    <col min="9985" max="9985" width="15.33203125" style="148" customWidth="1"/>
    <col min="9986" max="9986" width="10.88671875" style="148" customWidth="1"/>
    <col min="9987" max="9987" width="4.88671875" style="148" customWidth="1"/>
    <col min="9988" max="9988" width="4" style="148" customWidth="1"/>
    <col min="9989" max="9989" width="8.6640625" style="148" customWidth="1"/>
    <col min="9990" max="9990" width="9.88671875" style="148" customWidth="1"/>
    <col min="9991" max="9991" width="10.109375" style="148" customWidth="1"/>
    <col min="9992" max="9993" width="9.33203125" style="148" customWidth="1"/>
    <col min="9994" max="9994" width="9.5546875" style="148" customWidth="1"/>
    <col min="9995" max="9995" width="8" style="148" customWidth="1"/>
    <col min="9996" max="9996" width="7.5546875" style="148" customWidth="1"/>
    <col min="9997" max="9997" width="9.6640625" style="148" customWidth="1"/>
    <col min="9998" max="9998" width="10.109375" style="148" customWidth="1"/>
    <col min="9999" max="9999" width="0.109375" style="148" customWidth="1"/>
    <col min="10000" max="10000" width="5.88671875" style="148" customWidth="1"/>
    <col min="10001" max="10001" width="4.88671875" style="148" customWidth="1"/>
    <col min="10002" max="10002" width="13.44140625" style="148" customWidth="1"/>
    <col min="10003" max="10003" width="10.6640625" style="148" customWidth="1"/>
    <col min="10004" max="10004" width="10.44140625" style="148" customWidth="1"/>
    <col min="10005" max="10005" width="18.6640625" style="148" customWidth="1"/>
    <col min="10006" max="10006" width="0" style="148" hidden="1" customWidth="1"/>
    <col min="10007" max="10007" width="23.6640625" style="148" customWidth="1"/>
    <col min="10008" max="10238" width="9.109375" style="148"/>
    <col min="10239" max="10239" width="3.6640625" style="148" customWidth="1"/>
    <col min="10240" max="10240" width="15.88671875" style="148" customWidth="1"/>
    <col min="10241" max="10241" width="15.33203125" style="148" customWidth="1"/>
    <col min="10242" max="10242" width="10.88671875" style="148" customWidth="1"/>
    <col min="10243" max="10243" width="4.88671875" style="148" customWidth="1"/>
    <col min="10244" max="10244" width="4" style="148" customWidth="1"/>
    <col min="10245" max="10245" width="8.6640625" style="148" customWidth="1"/>
    <col min="10246" max="10246" width="9.88671875" style="148" customWidth="1"/>
    <col min="10247" max="10247" width="10.109375" style="148" customWidth="1"/>
    <col min="10248" max="10249" width="9.33203125" style="148" customWidth="1"/>
    <col min="10250" max="10250" width="9.5546875" style="148" customWidth="1"/>
    <col min="10251" max="10251" width="8" style="148" customWidth="1"/>
    <col min="10252" max="10252" width="7.5546875" style="148" customWidth="1"/>
    <col min="10253" max="10253" width="9.6640625" style="148" customWidth="1"/>
    <col min="10254" max="10254" width="10.109375" style="148" customWidth="1"/>
    <col min="10255" max="10255" width="0.109375" style="148" customWidth="1"/>
    <col min="10256" max="10256" width="5.88671875" style="148" customWidth="1"/>
    <col min="10257" max="10257" width="4.88671875" style="148" customWidth="1"/>
    <col min="10258" max="10258" width="13.44140625" style="148" customWidth="1"/>
    <col min="10259" max="10259" width="10.6640625" style="148" customWidth="1"/>
    <col min="10260" max="10260" width="10.44140625" style="148" customWidth="1"/>
    <col min="10261" max="10261" width="18.6640625" style="148" customWidth="1"/>
    <col min="10262" max="10262" width="0" style="148" hidden="1" customWidth="1"/>
    <col min="10263" max="10263" width="23.6640625" style="148" customWidth="1"/>
    <col min="10264" max="10494" width="9.109375" style="148"/>
    <col min="10495" max="10495" width="3.6640625" style="148" customWidth="1"/>
    <col min="10496" max="10496" width="15.88671875" style="148" customWidth="1"/>
    <col min="10497" max="10497" width="15.33203125" style="148" customWidth="1"/>
    <col min="10498" max="10498" width="10.88671875" style="148" customWidth="1"/>
    <col min="10499" max="10499" width="4.88671875" style="148" customWidth="1"/>
    <col min="10500" max="10500" width="4" style="148" customWidth="1"/>
    <col min="10501" max="10501" width="8.6640625" style="148" customWidth="1"/>
    <col min="10502" max="10502" width="9.88671875" style="148" customWidth="1"/>
    <col min="10503" max="10503" width="10.109375" style="148" customWidth="1"/>
    <col min="10504" max="10505" width="9.33203125" style="148" customWidth="1"/>
    <col min="10506" max="10506" width="9.5546875" style="148" customWidth="1"/>
    <col min="10507" max="10507" width="8" style="148" customWidth="1"/>
    <col min="10508" max="10508" width="7.5546875" style="148" customWidth="1"/>
    <col min="10509" max="10509" width="9.6640625" style="148" customWidth="1"/>
    <col min="10510" max="10510" width="10.109375" style="148" customWidth="1"/>
    <col min="10511" max="10511" width="0.109375" style="148" customWidth="1"/>
    <col min="10512" max="10512" width="5.88671875" style="148" customWidth="1"/>
    <col min="10513" max="10513" width="4.88671875" style="148" customWidth="1"/>
    <col min="10514" max="10514" width="13.44140625" style="148" customWidth="1"/>
    <col min="10515" max="10515" width="10.6640625" style="148" customWidth="1"/>
    <col min="10516" max="10516" width="10.44140625" style="148" customWidth="1"/>
    <col min="10517" max="10517" width="18.6640625" style="148" customWidth="1"/>
    <col min="10518" max="10518" width="0" style="148" hidden="1" customWidth="1"/>
    <col min="10519" max="10519" width="23.6640625" style="148" customWidth="1"/>
    <col min="10520" max="10750" width="9.109375" style="148"/>
    <col min="10751" max="10751" width="3.6640625" style="148" customWidth="1"/>
    <col min="10752" max="10752" width="15.88671875" style="148" customWidth="1"/>
    <col min="10753" max="10753" width="15.33203125" style="148" customWidth="1"/>
    <col min="10754" max="10754" width="10.88671875" style="148" customWidth="1"/>
    <col min="10755" max="10755" width="4.88671875" style="148" customWidth="1"/>
    <col min="10756" max="10756" width="4" style="148" customWidth="1"/>
    <col min="10757" max="10757" width="8.6640625" style="148" customWidth="1"/>
    <col min="10758" max="10758" width="9.88671875" style="148" customWidth="1"/>
    <col min="10759" max="10759" width="10.109375" style="148" customWidth="1"/>
    <col min="10760" max="10761" width="9.33203125" style="148" customWidth="1"/>
    <col min="10762" max="10762" width="9.5546875" style="148" customWidth="1"/>
    <col min="10763" max="10763" width="8" style="148" customWidth="1"/>
    <col min="10764" max="10764" width="7.5546875" style="148" customWidth="1"/>
    <col min="10765" max="10765" width="9.6640625" style="148" customWidth="1"/>
    <col min="10766" max="10766" width="10.109375" style="148" customWidth="1"/>
    <col min="10767" max="10767" width="0.109375" style="148" customWidth="1"/>
    <col min="10768" max="10768" width="5.88671875" style="148" customWidth="1"/>
    <col min="10769" max="10769" width="4.88671875" style="148" customWidth="1"/>
    <col min="10770" max="10770" width="13.44140625" style="148" customWidth="1"/>
    <col min="10771" max="10771" width="10.6640625" style="148" customWidth="1"/>
    <col min="10772" max="10772" width="10.44140625" style="148" customWidth="1"/>
    <col min="10773" max="10773" width="18.6640625" style="148" customWidth="1"/>
    <col min="10774" max="10774" width="0" style="148" hidden="1" customWidth="1"/>
    <col min="10775" max="10775" width="23.6640625" style="148" customWidth="1"/>
    <col min="10776" max="11006" width="9.109375" style="148"/>
    <col min="11007" max="11007" width="3.6640625" style="148" customWidth="1"/>
    <col min="11008" max="11008" width="15.88671875" style="148" customWidth="1"/>
    <col min="11009" max="11009" width="15.33203125" style="148" customWidth="1"/>
    <col min="11010" max="11010" width="10.88671875" style="148" customWidth="1"/>
    <col min="11011" max="11011" width="4.88671875" style="148" customWidth="1"/>
    <col min="11012" max="11012" width="4" style="148" customWidth="1"/>
    <col min="11013" max="11013" width="8.6640625" style="148" customWidth="1"/>
    <col min="11014" max="11014" width="9.88671875" style="148" customWidth="1"/>
    <col min="11015" max="11015" width="10.109375" style="148" customWidth="1"/>
    <col min="11016" max="11017" width="9.33203125" style="148" customWidth="1"/>
    <col min="11018" max="11018" width="9.5546875" style="148" customWidth="1"/>
    <col min="11019" max="11019" width="8" style="148" customWidth="1"/>
    <col min="11020" max="11020" width="7.5546875" style="148" customWidth="1"/>
    <col min="11021" max="11021" width="9.6640625" style="148" customWidth="1"/>
    <col min="11022" max="11022" width="10.109375" style="148" customWidth="1"/>
    <col min="11023" max="11023" width="0.109375" style="148" customWidth="1"/>
    <col min="11024" max="11024" width="5.88671875" style="148" customWidth="1"/>
    <col min="11025" max="11025" width="4.88671875" style="148" customWidth="1"/>
    <col min="11026" max="11026" width="13.44140625" style="148" customWidth="1"/>
    <col min="11027" max="11027" width="10.6640625" style="148" customWidth="1"/>
    <col min="11028" max="11028" width="10.44140625" style="148" customWidth="1"/>
    <col min="11029" max="11029" width="18.6640625" style="148" customWidth="1"/>
    <col min="11030" max="11030" width="0" style="148" hidden="1" customWidth="1"/>
    <col min="11031" max="11031" width="23.6640625" style="148" customWidth="1"/>
    <col min="11032" max="11262" width="9.109375" style="148"/>
    <col min="11263" max="11263" width="3.6640625" style="148" customWidth="1"/>
    <col min="11264" max="11264" width="15.88671875" style="148" customWidth="1"/>
    <col min="11265" max="11265" width="15.33203125" style="148" customWidth="1"/>
    <col min="11266" max="11266" width="10.88671875" style="148" customWidth="1"/>
    <col min="11267" max="11267" width="4.88671875" style="148" customWidth="1"/>
    <col min="11268" max="11268" width="4" style="148" customWidth="1"/>
    <col min="11269" max="11269" width="8.6640625" style="148" customWidth="1"/>
    <col min="11270" max="11270" width="9.88671875" style="148" customWidth="1"/>
    <col min="11271" max="11271" width="10.109375" style="148" customWidth="1"/>
    <col min="11272" max="11273" width="9.33203125" style="148" customWidth="1"/>
    <col min="11274" max="11274" width="9.5546875" style="148" customWidth="1"/>
    <col min="11275" max="11275" width="8" style="148" customWidth="1"/>
    <col min="11276" max="11276" width="7.5546875" style="148" customWidth="1"/>
    <col min="11277" max="11277" width="9.6640625" style="148" customWidth="1"/>
    <col min="11278" max="11278" width="10.109375" style="148" customWidth="1"/>
    <col min="11279" max="11279" width="0.109375" style="148" customWidth="1"/>
    <col min="11280" max="11280" width="5.88671875" style="148" customWidth="1"/>
    <col min="11281" max="11281" width="4.88671875" style="148" customWidth="1"/>
    <col min="11282" max="11282" width="13.44140625" style="148" customWidth="1"/>
    <col min="11283" max="11283" width="10.6640625" style="148" customWidth="1"/>
    <col min="11284" max="11284" width="10.44140625" style="148" customWidth="1"/>
    <col min="11285" max="11285" width="18.6640625" style="148" customWidth="1"/>
    <col min="11286" max="11286" width="0" style="148" hidden="1" customWidth="1"/>
    <col min="11287" max="11287" width="23.6640625" style="148" customWidth="1"/>
    <col min="11288" max="11518" width="9.109375" style="148"/>
    <col min="11519" max="11519" width="3.6640625" style="148" customWidth="1"/>
    <col min="11520" max="11520" width="15.88671875" style="148" customWidth="1"/>
    <col min="11521" max="11521" width="15.33203125" style="148" customWidth="1"/>
    <col min="11522" max="11522" width="10.88671875" style="148" customWidth="1"/>
    <col min="11523" max="11523" width="4.88671875" style="148" customWidth="1"/>
    <col min="11524" max="11524" width="4" style="148" customWidth="1"/>
    <col min="11525" max="11525" width="8.6640625" style="148" customWidth="1"/>
    <col min="11526" max="11526" width="9.88671875" style="148" customWidth="1"/>
    <col min="11527" max="11527" width="10.109375" style="148" customWidth="1"/>
    <col min="11528" max="11529" width="9.33203125" style="148" customWidth="1"/>
    <col min="11530" max="11530" width="9.5546875" style="148" customWidth="1"/>
    <col min="11531" max="11531" width="8" style="148" customWidth="1"/>
    <col min="11532" max="11532" width="7.5546875" style="148" customWidth="1"/>
    <col min="11533" max="11533" width="9.6640625" style="148" customWidth="1"/>
    <col min="11534" max="11534" width="10.109375" style="148" customWidth="1"/>
    <col min="11535" max="11535" width="0.109375" style="148" customWidth="1"/>
    <col min="11536" max="11536" width="5.88671875" style="148" customWidth="1"/>
    <col min="11537" max="11537" width="4.88671875" style="148" customWidth="1"/>
    <col min="11538" max="11538" width="13.44140625" style="148" customWidth="1"/>
    <col min="11539" max="11539" width="10.6640625" style="148" customWidth="1"/>
    <col min="11540" max="11540" width="10.44140625" style="148" customWidth="1"/>
    <col min="11541" max="11541" width="18.6640625" style="148" customWidth="1"/>
    <col min="11542" max="11542" width="0" style="148" hidden="1" customWidth="1"/>
    <col min="11543" max="11543" width="23.6640625" style="148" customWidth="1"/>
    <col min="11544" max="11774" width="9.109375" style="148"/>
    <col min="11775" max="11775" width="3.6640625" style="148" customWidth="1"/>
    <col min="11776" max="11776" width="15.88671875" style="148" customWidth="1"/>
    <col min="11777" max="11777" width="15.33203125" style="148" customWidth="1"/>
    <col min="11778" max="11778" width="10.88671875" style="148" customWidth="1"/>
    <col min="11779" max="11779" width="4.88671875" style="148" customWidth="1"/>
    <col min="11780" max="11780" width="4" style="148" customWidth="1"/>
    <col min="11781" max="11781" width="8.6640625" style="148" customWidth="1"/>
    <col min="11782" max="11782" width="9.88671875" style="148" customWidth="1"/>
    <col min="11783" max="11783" width="10.109375" style="148" customWidth="1"/>
    <col min="11784" max="11785" width="9.33203125" style="148" customWidth="1"/>
    <col min="11786" max="11786" width="9.5546875" style="148" customWidth="1"/>
    <col min="11787" max="11787" width="8" style="148" customWidth="1"/>
    <col min="11788" max="11788" width="7.5546875" style="148" customWidth="1"/>
    <col min="11789" max="11789" width="9.6640625" style="148" customWidth="1"/>
    <col min="11790" max="11790" width="10.109375" style="148" customWidth="1"/>
    <col min="11791" max="11791" width="0.109375" style="148" customWidth="1"/>
    <col min="11792" max="11792" width="5.88671875" style="148" customWidth="1"/>
    <col min="11793" max="11793" width="4.88671875" style="148" customWidth="1"/>
    <col min="11794" max="11794" width="13.44140625" style="148" customWidth="1"/>
    <col min="11795" max="11795" width="10.6640625" style="148" customWidth="1"/>
    <col min="11796" max="11796" width="10.44140625" style="148" customWidth="1"/>
    <col min="11797" max="11797" width="18.6640625" style="148" customWidth="1"/>
    <col min="11798" max="11798" width="0" style="148" hidden="1" customWidth="1"/>
    <col min="11799" max="11799" width="23.6640625" style="148" customWidth="1"/>
    <col min="11800" max="12030" width="9.109375" style="148"/>
    <col min="12031" max="12031" width="3.6640625" style="148" customWidth="1"/>
    <col min="12032" max="12032" width="15.88671875" style="148" customWidth="1"/>
    <col min="12033" max="12033" width="15.33203125" style="148" customWidth="1"/>
    <col min="12034" max="12034" width="10.88671875" style="148" customWidth="1"/>
    <col min="12035" max="12035" width="4.88671875" style="148" customWidth="1"/>
    <col min="12036" max="12036" width="4" style="148" customWidth="1"/>
    <col min="12037" max="12037" width="8.6640625" style="148" customWidth="1"/>
    <col min="12038" max="12038" width="9.88671875" style="148" customWidth="1"/>
    <col min="12039" max="12039" width="10.109375" style="148" customWidth="1"/>
    <col min="12040" max="12041" width="9.33203125" style="148" customWidth="1"/>
    <col min="12042" max="12042" width="9.5546875" style="148" customWidth="1"/>
    <col min="12043" max="12043" width="8" style="148" customWidth="1"/>
    <col min="12044" max="12044" width="7.5546875" style="148" customWidth="1"/>
    <col min="12045" max="12045" width="9.6640625" style="148" customWidth="1"/>
    <col min="12046" max="12046" width="10.109375" style="148" customWidth="1"/>
    <col min="12047" max="12047" width="0.109375" style="148" customWidth="1"/>
    <col min="12048" max="12048" width="5.88671875" style="148" customWidth="1"/>
    <col min="12049" max="12049" width="4.88671875" style="148" customWidth="1"/>
    <col min="12050" max="12050" width="13.44140625" style="148" customWidth="1"/>
    <col min="12051" max="12051" width="10.6640625" style="148" customWidth="1"/>
    <col min="12052" max="12052" width="10.44140625" style="148" customWidth="1"/>
    <col min="12053" max="12053" width="18.6640625" style="148" customWidth="1"/>
    <col min="12054" max="12054" width="0" style="148" hidden="1" customWidth="1"/>
    <col min="12055" max="12055" width="23.6640625" style="148" customWidth="1"/>
    <col min="12056" max="12286" width="9.109375" style="148"/>
    <col min="12287" max="12287" width="3.6640625" style="148" customWidth="1"/>
    <col min="12288" max="12288" width="15.88671875" style="148" customWidth="1"/>
    <col min="12289" max="12289" width="15.33203125" style="148" customWidth="1"/>
    <col min="12290" max="12290" width="10.88671875" style="148" customWidth="1"/>
    <col min="12291" max="12291" width="4.88671875" style="148" customWidth="1"/>
    <col min="12292" max="12292" width="4" style="148" customWidth="1"/>
    <col min="12293" max="12293" width="8.6640625" style="148" customWidth="1"/>
    <col min="12294" max="12294" width="9.88671875" style="148" customWidth="1"/>
    <col min="12295" max="12295" width="10.109375" style="148" customWidth="1"/>
    <col min="12296" max="12297" width="9.33203125" style="148" customWidth="1"/>
    <col min="12298" max="12298" width="9.5546875" style="148" customWidth="1"/>
    <col min="12299" max="12299" width="8" style="148" customWidth="1"/>
    <col min="12300" max="12300" width="7.5546875" style="148" customWidth="1"/>
    <col min="12301" max="12301" width="9.6640625" style="148" customWidth="1"/>
    <col min="12302" max="12302" width="10.109375" style="148" customWidth="1"/>
    <col min="12303" max="12303" width="0.109375" style="148" customWidth="1"/>
    <col min="12304" max="12304" width="5.88671875" style="148" customWidth="1"/>
    <col min="12305" max="12305" width="4.88671875" style="148" customWidth="1"/>
    <col min="12306" max="12306" width="13.44140625" style="148" customWidth="1"/>
    <col min="12307" max="12307" width="10.6640625" style="148" customWidth="1"/>
    <col min="12308" max="12308" width="10.44140625" style="148" customWidth="1"/>
    <col min="12309" max="12309" width="18.6640625" style="148" customWidth="1"/>
    <col min="12310" max="12310" width="0" style="148" hidden="1" customWidth="1"/>
    <col min="12311" max="12311" width="23.6640625" style="148" customWidth="1"/>
    <col min="12312" max="12542" width="9.109375" style="148"/>
    <col min="12543" max="12543" width="3.6640625" style="148" customWidth="1"/>
    <col min="12544" max="12544" width="15.88671875" style="148" customWidth="1"/>
    <col min="12545" max="12545" width="15.33203125" style="148" customWidth="1"/>
    <col min="12546" max="12546" width="10.88671875" style="148" customWidth="1"/>
    <col min="12547" max="12547" width="4.88671875" style="148" customWidth="1"/>
    <col min="12548" max="12548" width="4" style="148" customWidth="1"/>
    <col min="12549" max="12549" width="8.6640625" style="148" customWidth="1"/>
    <col min="12550" max="12550" width="9.88671875" style="148" customWidth="1"/>
    <col min="12551" max="12551" width="10.109375" style="148" customWidth="1"/>
    <col min="12552" max="12553" width="9.33203125" style="148" customWidth="1"/>
    <col min="12554" max="12554" width="9.5546875" style="148" customWidth="1"/>
    <col min="12555" max="12555" width="8" style="148" customWidth="1"/>
    <col min="12556" max="12556" width="7.5546875" style="148" customWidth="1"/>
    <col min="12557" max="12557" width="9.6640625" style="148" customWidth="1"/>
    <col min="12558" max="12558" width="10.109375" style="148" customWidth="1"/>
    <col min="12559" max="12559" width="0.109375" style="148" customWidth="1"/>
    <col min="12560" max="12560" width="5.88671875" style="148" customWidth="1"/>
    <col min="12561" max="12561" width="4.88671875" style="148" customWidth="1"/>
    <col min="12562" max="12562" width="13.44140625" style="148" customWidth="1"/>
    <col min="12563" max="12563" width="10.6640625" style="148" customWidth="1"/>
    <col min="12564" max="12564" width="10.44140625" style="148" customWidth="1"/>
    <col min="12565" max="12565" width="18.6640625" style="148" customWidth="1"/>
    <col min="12566" max="12566" width="0" style="148" hidden="1" customWidth="1"/>
    <col min="12567" max="12567" width="23.6640625" style="148" customWidth="1"/>
    <col min="12568" max="12798" width="9.109375" style="148"/>
    <col min="12799" max="12799" width="3.6640625" style="148" customWidth="1"/>
    <col min="12800" max="12800" width="15.88671875" style="148" customWidth="1"/>
    <col min="12801" max="12801" width="15.33203125" style="148" customWidth="1"/>
    <col min="12802" max="12802" width="10.88671875" style="148" customWidth="1"/>
    <col min="12803" max="12803" width="4.88671875" style="148" customWidth="1"/>
    <col min="12804" max="12804" width="4" style="148" customWidth="1"/>
    <col min="12805" max="12805" width="8.6640625" style="148" customWidth="1"/>
    <col min="12806" max="12806" width="9.88671875" style="148" customWidth="1"/>
    <col min="12807" max="12807" width="10.109375" style="148" customWidth="1"/>
    <col min="12808" max="12809" width="9.33203125" style="148" customWidth="1"/>
    <col min="12810" max="12810" width="9.5546875" style="148" customWidth="1"/>
    <col min="12811" max="12811" width="8" style="148" customWidth="1"/>
    <col min="12812" max="12812" width="7.5546875" style="148" customWidth="1"/>
    <col min="12813" max="12813" width="9.6640625" style="148" customWidth="1"/>
    <col min="12814" max="12814" width="10.109375" style="148" customWidth="1"/>
    <col min="12815" max="12815" width="0.109375" style="148" customWidth="1"/>
    <col min="12816" max="12816" width="5.88671875" style="148" customWidth="1"/>
    <col min="12817" max="12817" width="4.88671875" style="148" customWidth="1"/>
    <col min="12818" max="12818" width="13.44140625" style="148" customWidth="1"/>
    <col min="12819" max="12819" width="10.6640625" style="148" customWidth="1"/>
    <col min="12820" max="12820" width="10.44140625" style="148" customWidth="1"/>
    <col min="12821" max="12821" width="18.6640625" style="148" customWidth="1"/>
    <col min="12822" max="12822" width="0" style="148" hidden="1" customWidth="1"/>
    <col min="12823" max="12823" width="23.6640625" style="148" customWidth="1"/>
    <col min="12824" max="13054" width="9.109375" style="148"/>
    <col min="13055" max="13055" width="3.6640625" style="148" customWidth="1"/>
    <col min="13056" max="13056" width="15.88671875" style="148" customWidth="1"/>
    <col min="13057" max="13057" width="15.33203125" style="148" customWidth="1"/>
    <col min="13058" max="13058" width="10.88671875" style="148" customWidth="1"/>
    <col min="13059" max="13059" width="4.88671875" style="148" customWidth="1"/>
    <col min="13060" max="13060" width="4" style="148" customWidth="1"/>
    <col min="13061" max="13061" width="8.6640625" style="148" customWidth="1"/>
    <col min="13062" max="13062" width="9.88671875" style="148" customWidth="1"/>
    <col min="13063" max="13063" width="10.109375" style="148" customWidth="1"/>
    <col min="13064" max="13065" width="9.33203125" style="148" customWidth="1"/>
    <col min="13066" max="13066" width="9.5546875" style="148" customWidth="1"/>
    <col min="13067" max="13067" width="8" style="148" customWidth="1"/>
    <col min="13068" max="13068" width="7.5546875" style="148" customWidth="1"/>
    <col min="13069" max="13069" width="9.6640625" style="148" customWidth="1"/>
    <col min="13070" max="13070" width="10.109375" style="148" customWidth="1"/>
    <col min="13071" max="13071" width="0.109375" style="148" customWidth="1"/>
    <col min="13072" max="13072" width="5.88671875" style="148" customWidth="1"/>
    <col min="13073" max="13073" width="4.88671875" style="148" customWidth="1"/>
    <col min="13074" max="13074" width="13.44140625" style="148" customWidth="1"/>
    <col min="13075" max="13075" width="10.6640625" style="148" customWidth="1"/>
    <col min="13076" max="13076" width="10.44140625" style="148" customWidth="1"/>
    <col min="13077" max="13077" width="18.6640625" style="148" customWidth="1"/>
    <col min="13078" max="13078" width="0" style="148" hidden="1" customWidth="1"/>
    <col min="13079" max="13079" width="23.6640625" style="148" customWidth="1"/>
    <col min="13080" max="13310" width="9.109375" style="148"/>
    <col min="13311" max="13311" width="3.6640625" style="148" customWidth="1"/>
    <col min="13312" max="13312" width="15.88671875" style="148" customWidth="1"/>
    <col min="13313" max="13313" width="15.33203125" style="148" customWidth="1"/>
    <col min="13314" max="13314" width="10.88671875" style="148" customWidth="1"/>
    <col min="13315" max="13315" width="4.88671875" style="148" customWidth="1"/>
    <col min="13316" max="13316" width="4" style="148" customWidth="1"/>
    <col min="13317" max="13317" width="8.6640625" style="148" customWidth="1"/>
    <col min="13318" max="13318" width="9.88671875" style="148" customWidth="1"/>
    <col min="13319" max="13319" width="10.109375" style="148" customWidth="1"/>
    <col min="13320" max="13321" width="9.33203125" style="148" customWidth="1"/>
    <col min="13322" max="13322" width="9.5546875" style="148" customWidth="1"/>
    <col min="13323" max="13323" width="8" style="148" customWidth="1"/>
    <col min="13324" max="13324" width="7.5546875" style="148" customWidth="1"/>
    <col min="13325" max="13325" width="9.6640625" style="148" customWidth="1"/>
    <col min="13326" max="13326" width="10.109375" style="148" customWidth="1"/>
    <col min="13327" max="13327" width="0.109375" style="148" customWidth="1"/>
    <col min="13328" max="13328" width="5.88671875" style="148" customWidth="1"/>
    <col min="13329" max="13329" width="4.88671875" style="148" customWidth="1"/>
    <col min="13330" max="13330" width="13.44140625" style="148" customWidth="1"/>
    <col min="13331" max="13331" width="10.6640625" style="148" customWidth="1"/>
    <col min="13332" max="13332" width="10.44140625" style="148" customWidth="1"/>
    <col min="13333" max="13333" width="18.6640625" style="148" customWidth="1"/>
    <col min="13334" max="13334" width="0" style="148" hidden="1" customWidth="1"/>
    <col min="13335" max="13335" width="23.6640625" style="148" customWidth="1"/>
    <col min="13336" max="13566" width="9.109375" style="148"/>
    <col min="13567" max="13567" width="3.6640625" style="148" customWidth="1"/>
    <col min="13568" max="13568" width="15.88671875" style="148" customWidth="1"/>
    <col min="13569" max="13569" width="15.33203125" style="148" customWidth="1"/>
    <col min="13570" max="13570" width="10.88671875" style="148" customWidth="1"/>
    <col min="13571" max="13571" width="4.88671875" style="148" customWidth="1"/>
    <col min="13572" max="13572" width="4" style="148" customWidth="1"/>
    <col min="13573" max="13573" width="8.6640625" style="148" customWidth="1"/>
    <col min="13574" max="13574" width="9.88671875" style="148" customWidth="1"/>
    <col min="13575" max="13575" width="10.109375" style="148" customWidth="1"/>
    <col min="13576" max="13577" width="9.33203125" style="148" customWidth="1"/>
    <col min="13578" max="13578" width="9.5546875" style="148" customWidth="1"/>
    <col min="13579" max="13579" width="8" style="148" customWidth="1"/>
    <col min="13580" max="13580" width="7.5546875" style="148" customWidth="1"/>
    <col min="13581" max="13581" width="9.6640625" style="148" customWidth="1"/>
    <col min="13582" max="13582" width="10.109375" style="148" customWidth="1"/>
    <col min="13583" max="13583" width="0.109375" style="148" customWidth="1"/>
    <col min="13584" max="13584" width="5.88671875" style="148" customWidth="1"/>
    <col min="13585" max="13585" width="4.88671875" style="148" customWidth="1"/>
    <col min="13586" max="13586" width="13.44140625" style="148" customWidth="1"/>
    <col min="13587" max="13587" width="10.6640625" style="148" customWidth="1"/>
    <col min="13588" max="13588" width="10.44140625" style="148" customWidth="1"/>
    <col min="13589" max="13589" width="18.6640625" style="148" customWidth="1"/>
    <col min="13590" max="13590" width="0" style="148" hidden="1" customWidth="1"/>
    <col min="13591" max="13591" width="23.6640625" style="148" customWidth="1"/>
    <col min="13592" max="13822" width="9.109375" style="148"/>
    <col min="13823" max="13823" width="3.6640625" style="148" customWidth="1"/>
    <col min="13824" max="13824" width="15.88671875" style="148" customWidth="1"/>
    <col min="13825" max="13825" width="15.33203125" style="148" customWidth="1"/>
    <col min="13826" max="13826" width="10.88671875" style="148" customWidth="1"/>
    <col min="13827" max="13827" width="4.88671875" style="148" customWidth="1"/>
    <col min="13828" max="13828" width="4" style="148" customWidth="1"/>
    <col min="13829" max="13829" width="8.6640625" style="148" customWidth="1"/>
    <col min="13830" max="13830" width="9.88671875" style="148" customWidth="1"/>
    <col min="13831" max="13831" width="10.109375" style="148" customWidth="1"/>
    <col min="13832" max="13833" width="9.33203125" style="148" customWidth="1"/>
    <col min="13834" max="13834" width="9.5546875" style="148" customWidth="1"/>
    <col min="13835" max="13835" width="8" style="148" customWidth="1"/>
    <col min="13836" max="13836" width="7.5546875" style="148" customWidth="1"/>
    <col min="13837" max="13837" width="9.6640625" style="148" customWidth="1"/>
    <col min="13838" max="13838" width="10.109375" style="148" customWidth="1"/>
    <col min="13839" max="13839" width="0.109375" style="148" customWidth="1"/>
    <col min="13840" max="13840" width="5.88671875" style="148" customWidth="1"/>
    <col min="13841" max="13841" width="4.88671875" style="148" customWidth="1"/>
    <col min="13842" max="13842" width="13.44140625" style="148" customWidth="1"/>
    <col min="13843" max="13843" width="10.6640625" style="148" customWidth="1"/>
    <col min="13844" max="13844" width="10.44140625" style="148" customWidth="1"/>
    <col min="13845" max="13845" width="18.6640625" style="148" customWidth="1"/>
    <col min="13846" max="13846" width="0" style="148" hidden="1" customWidth="1"/>
    <col min="13847" max="13847" width="23.6640625" style="148" customWidth="1"/>
    <col min="13848" max="14078" width="9.109375" style="148"/>
    <col min="14079" max="14079" width="3.6640625" style="148" customWidth="1"/>
    <col min="14080" max="14080" width="15.88671875" style="148" customWidth="1"/>
    <col min="14081" max="14081" width="15.33203125" style="148" customWidth="1"/>
    <col min="14082" max="14082" width="10.88671875" style="148" customWidth="1"/>
    <col min="14083" max="14083" width="4.88671875" style="148" customWidth="1"/>
    <col min="14084" max="14084" width="4" style="148" customWidth="1"/>
    <col min="14085" max="14085" width="8.6640625" style="148" customWidth="1"/>
    <col min="14086" max="14086" width="9.88671875" style="148" customWidth="1"/>
    <col min="14087" max="14087" width="10.109375" style="148" customWidth="1"/>
    <col min="14088" max="14089" width="9.33203125" style="148" customWidth="1"/>
    <col min="14090" max="14090" width="9.5546875" style="148" customWidth="1"/>
    <col min="14091" max="14091" width="8" style="148" customWidth="1"/>
    <col min="14092" max="14092" width="7.5546875" style="148" customWidth="1"/>
    <col min="14093" max="14093" width="9.6640625" style="148" customWidth="1"/>
    <col min="14094" max="14094" width="10.109375" style="148" customWidth="1"/>
    <col min="14095" max="14095" width="0.109375" style="148" customWidth="1"/>
    <col min="14096" max="14096" width="5.88671875" style="148" customWidth="1"/>
    <col min="14097" max="14097" width="4.88671875" style="148" customWidth="1"/>
    <col min="14098" max="14098" width="13.44140625" style="148" customWidth="1"/>
    <col min="14099" max="14099" width="10.6640625" style="148" customWidth="1"/>
    <col min="14100" max="14100" width="10.44140625" style="148" customWidth="1"/>
    <col min="14101" max="14101" width="18.6640625" style="148" customWidth="1"/>
    <col min="14102" max="14102" width="0" style="148" hidden="1" customWidth="1"/>
    <col min="14103" max="14103" width="23.6640625" style="148" customWidth="1"/>
    <col min="14104" max="14334" width="9.109375" style="148"/>
    <col min="14335" max="14335" width="3.6640625" style="148" customWidth="1"/>
    <col min="14336" max="14336" width="15.88671875" style="148" customWidth="1"/>
    <col min="14337" max="14337" width="15.33203125" style="148" customWidth="1"/>
    <col min="14338" max="14338" width="10.88671875" style="148" customWidth="1"/>
    <col min="14339" max="14339" width="4.88671875" style="148" customWidth="1"/>
    <col min="14340" max="14340" width="4" style="148" customWidth="1"/>
    <col min="14341" max="14341" width="8.6640625" style="148" customWidth="1"/>
    <col min="14342" max="14342" width="9.88671875" style="148" customWidth="1"/>
    <col min="14343" max="14343" width="10.109375" style="148" customWidth="1"/>
    <col min="14344" max="14345" width="9.33203125" style="148" customWidth="1"/>
    <col min="14346" max="14346" width="9.5546875" style="148" customWidth="1"/>
    <col min="14347" max="14347" width="8" style="148" customWidth="1"/>
    <col min="14348" max="14348" width="7.5546875" style="148" customWidth="1"/>
    <col min="14349" max="14349" width="9.6640625" style="148" customWidth="1"/>
    <col min="14350" max="14350" width="10.109375" style="148" customWidth="1"/>
    <col min="14351" max="14351" width="0.109375" style="148" customWidth="1"/>
    <col min="14352" max="14352" width="5.88671875" style="148" customWidth="1"/>
    <col min="14353" max="14353" width="4.88671875" style="148" customWidth="1"/>
    <col min="14354" max="14354" width="13.44140625" style="148" customWidth="1"/>
    <col min="14355" max="14355" width="10.6640625" style="148" customWidth="1"/>
    <col min="14356" max="14356" width="10.44140625" style="148" customWidth="1"/>
    <col min="14357" max="14357" width="18.6640625" style="148" customWidth="1"/>
    <col min="14358" max="14358" width="0" style="148" hidden="1" customWidth="1"/>
    <col min="14359" max="14359" width="23.6640625" style="148" customWidth="1"/>
    <col min="14360" max="14590" width="9.109375" style="148"/>
    <col min="14591" max="14591" width="3.6640625" style="148" customWidth="1"/>
    <col min="14592" max="14592" width="15.88671875" style="148" customWidth="1"/>
    <col min="14593" max="14593" width="15.33203125" style="148" customWidth="1"/>
    <col min="14594" max="14594" width="10.88671875" style="148" customWidth="1"/>
    <col min="14595" max="14595" width="4.88671875" style="148" customWidth="1"/>
    <col min="14596" max="14596" width="4" style="148" customWidth="1"/>
    <col min="14597" max="14597" width="8.6640625" style="148" customWidth="1"/>
    <col min="14598" max="14598" width="9.88671875" style="148" customWidth="1"/>
    <col min="14599" max="14599" width="10.109375" style="148" customWidth="1"/>
    <col min="14600" max="14601" width="9.33203125" style="148" customWidth="1"/>
    <col min="14602" max="14602" width="9.5546875" style="148" customWidth="1"/>
    <col min="14603" max="14603" width="8" style="148" customWidth="1"/>
    <col min="14604" max="14604" width="7.5546875" style="148" customWidth="1"/>
    <col min="14605" max="14605" width="9.6640625" style="148" customWidth="1"/>
    <col min="14606" max="14606" width="10.109375" style="148" customWidth="1"/>
    <col min="14607" max="14607" width="0.109375" style="148" customWidth="1"/>
    <col min="14608" max="14608" width="5.88671875" style="148" customWidth="1"/>
    <col min="14609" max="14609" width="4.88671875" style="148" customWidth="1"/>
    <col min="14610" max="14610" width="13.44140625" style="148" customWidth="1"/>
    <col min="14611" max="14611" width="10.6640625" style="148" customWidth="1"/>
    <col min="14612" max="14612" width="10.44140625" style="148" customWidth="1"/>
    <col min="14613" max="14613" width="18.6640625" style="148" customWidth="1"/>
    <col min="14614" max="14614" width="0" style="148" hidden="1" customWidth="1"/>
    <col min="14615" max="14615" width="23.6640625" style="148" customWidth="1"/>
    <col min="14616" max="14846" width="9.109375" style="148"/>
    <col min="14847" max="14847" width="3.6640625" style="148" customWidth="1"/>
    <col min="14848" max="14848" width="15.88671875" style="148" customWidth="1"/>
    <col min="14849" max="14849" width="15.33203125" style="148" customWidth="1"/>
    <col min="14850" max="14850" width="10.88671875" style="148" customWidth="1"/>
    <col min="14851" max="14851" width="4.88671875" style="148" customWidth="1"/>
    <col min="14852" max="14852" width="4" style="148" customWidth="1"/>
    <col min="14853" max="14853" width="8.6640625" style="148" customWidth="1"/>
    <col min="14854" max="14854" width="9.88671875" style="148" customWidth="1"/>
    <col min="14855" max="14855" width="10.109375" style="148" customWidth="1"/>
    <col min="14856" max="14857" width="9.33203125" style="148" customWidth="1"/>
    <col min="14858" max="14858" width="9.5546875" style="148" customWidth="1"/>
    <col min="14859" max="14859" width="8" style="148" customWidth="1"/>
    <col min="14860" max="14860" width="7.5546875" style="148" customWidth="1"/>
    <col min="14861" max="14861" width="9.6640625" style="148" customWidth="1"/>
    <col min="14862" max="14862" width="10.109375" style="148" customWidth="1"/>
    <col min="14863" max="14863" width="0.109375" style="148" customWidth="1"/>
    <col min="14864" max="14864" width="5.88671875" style="148" customWidth="1"/>
    <col min="14865" max="14865" width="4.88671875" style="148" customWidth="1"/>
    <col min="14866" max="14866" width="13.44140625" style="148" customWidth="1"/>
    <col min="14867" max="14867" width="10.6640625" style="148" customWidth="1"/>
    <col min="14868" max="14868" width="10.44140625" style="148" customWidth="1"/>
    <col min="14869" max="14869" width="18.6640625" style="148" customWidth="1"/>
    <col min="14870" max="14870" width="0" style="148" hidden="1" customWidth="1"/>
    <col min="14871" max="14871" width="23.6640625" style="148" customWidth="1"/>
    <col min="14872" max="15102" width="9.109375" style="148"/>
    <col min="15103" max="15103" width="3.6640625" style="148" customWidth="1"/>
    <col min="15104" max="15104" width="15.88671875" style="148" customWidth="1"/>
    <col min="15105" max="15105" width="15.33203125" style="148" customWidth="1"/>
    <col min="15106" max="15106" width="10.88671875" style="148" customWidth="1"/>
    <col min="15107" max="15107" width="4.88671875" style="148" customWidth="1"/>
    <col min="15108" max="15108" width="4" style="148" customWidth="1"/>
    <col min="15109" max="15109" width="8.6640625" style="148" customWidth="1"/>
    <col min="15110" max="15110" width="9.88671875" style="148" customWidth="1"/>
    <col min="15111" max="15111" width="10.109375" style="148" customWidth="1"/>
    <col min="15112" max="15113" width="9.33203125" style="148" customWidth="1"/>
    <col min="15114" max="15114" width="9.5546875" style="148" customWidth="1"/>
    <col min="15115" max="15115" width="8" style="148" customWidth="1"/>
    <col min="15116" max="15116" width="7.5546875" style="148" customWidth="1"/>
    <col min="15117" max="15117" width="9.6640625" style="148" customWidth="1"/>
    <col min="15118" max="15118" width="10.109375" style="148" customWidth="1"/>
    <col min="15119" max="15119" width="0.109375" style="148" customWidth="1"/>
    <col min="15120" max="15120" width="5.88671875" style="148" customWidth="1"/>
    <col min="15121" max="15121" width="4.88671875" style="148" customWidth="1"/>
    <col min="15122" max="15122" width="13.44140625" style="148" customWidth="1"/>
    <col min="15123" max="15123" width="10.6640625" style="148" customWidth="1"/>
    <col min="15124" max="15124" width="10.44140625" style="148" customWidth="1"/>
    <col min="15125" max="15125" width="18.6640625" style="148" customWidth="1"/>
    <col min="15126" max="15126" width="0" style="148" hidden="1" customWidth="1"/>
    <col min="15127" max="15127" width="23.6640625" style="148" customWidth="1"/>
    <col min="15128" max="15358" width="9.109375" style="148"/>
    <col min="15359" max="15359" width="3.6640625" style="148" customWidth="1"/>
    <col min="15360" max="15360" width="15.88671875" style="148" customWidth="1"/>
    <col min="15361" max="15361" width="15.33203125" style="148" customWidth="1"/>
    <col min="15362" max="15362" width="10.88671875" style="148" customWidth="1"/>
    <col min="15363" max="15363" width="4.88671875" style="148" customWidth="1"/>
    <col min="15364" max="15364" width="4" style="148" customWidth="1"/>
    <col min="15365" max="15365" width="8.6640625" style="148" customWidth="1"/>
    <col min="15366" max="15366" width="9.88671875" style="148" customWidth="1"/>
    <col min="15367" max="15367" width="10.109375" style="148" customWidth="1"/>
    <col min="15368" max="15369" width="9.33203125" style="148" customWidth="1"/>
    <col min="15370" max="15370" width="9.5546875" style="148" customWidth="1"/>
    <col min="15371" max="15371" width="8" style="148" customWidth="1"/>
    <col min="15372" max="15372" width="7.5546875" style="148" customWidth="1"/>
    <col min="15373" max="15373" width="9.6640625" style="148" customWidth="1"/>
    <col min="15374" max="15374" width="10.109375" style="148" customWidth="1"/>
    <col min="15375" max="15375" width="0.109375" style="148" customWidth="1"/>
    <col min="15376" max="15376" width="5.88671875" style="148" customWidth="1"/>
    <col min="15377" max="15377" width="4.88671875" style="148" customWidth="1"/>
    <col min="15378" max="15378" width="13.44140625" style="148" customWidth="1"/>
    <col min="15379" max="15379" width="10.6640625" style="148" customWidth="1"/>
    <col min="15380" max="15380" width="10.44140625" style="148" customWidth="1"/>
    <col min="15381" max="15381" width="18.6640625" style="148" customWidth="1"/>
    <col min="15382" max="15382" width="0" style="148" hidden="1" customWidth="1"/>
    <col min="15383" max="15383" width="23.6640625" style="148" customWidth="1"/>
    <col min="15384" max="15614" width="9.109375" style="148"/>
    <col min="15615" max="15615" width="3.6640625" style="148" customWidth="1"/>
    <col min="15616" max="15616" width="15.88671875" style="148" customWidth="1"/>
    <col min="15617" max="15617" width="15.33203125" style="148" customWidth="1"/>
    <col min="15618" max="15618" width="10.88671875" style="148" customWidth="1"/>
    <col min="15619" max="15619" width="4.88671875" style="148" customWidth="1"/>
    <col min="15620" max="15620" width="4" style="148" customWidth="1"/>
    <col min="15621" max="15621" width="8.6640625" style="148" customWidth="1"/>
    <col min="15622" max="15622" width="9.88671875" style="148" customWidth="1"/>
    <col min="15623" max="15623" width="10.109375" style="148" customWidth="1"/>
    <col min="15624" max="15625" width="9.33203125" style="148" customWidth="1"/>
    <col min="15626" max="15626" width="9.5546875" style="148" customWidth="1"/>
    <col min="15627" max="15627" width="8" style="148" customWidth="1"/>
    <col min="15628" max="15628" width="7.5546875" style="148" customWidth="1"/>
    <col min="15629" max="15629" width="9.6640625" style="148" customWidth="1"/>
    <col min="15630" max="15630" width="10.109375" style="148" customWidth="1"/>
    <col min="15631" max="15631" width="0.109375" style="148" customWidth="1"/>
    <col min="15632" max="15632" width="5.88671875" style="148" customWidth="1"/>
    <col min="15633" max="15633" width="4.88671875" style="148" customWidth="1"/>
    <col min="15634" max="15634" width="13.44140625" style="148" customWidth="1"/>
    <col min="15635" max="15635" width="10.6640625" style="148" customWidth="1"/>
    <col min="15636" max="15636" width="10.44140625" style="148" customWidth="1"/>
    <col min="15637" max="15637" width="18.6640625" style="148" customWidth="1"/>
    <col min="15638" max="15638" width="0" style="148" hidden="1" customWidth="1"/>
    <col min="15639" max="15639" width="23.6640625" style="148" customWidth="1"/>
    <col min="15640" max="15870" width="9.109375" style="148"/>
    <col min="15871" max="15871" width="3.6640625" style="148" customWidth="1"/>
    <col min="15872" max="15872" width="15.88671875" style="148" customWidth="1"/>
    <col min="15873" max="15873" width="15.33203125" style="148" customWidth="1"/>
    <col min="15874" max="15874" width="10.88671875" style="148" customWidth="1"/>
    <col min="15875" max="15875" width="4.88671875" style="148" customWidth="1"/>
    <col min="15876" max="15876" width="4" style="148" customWidth="1"/>
    <col min="15877" max="15877" width="8.6640625" style="148" customWidth="1"/>
    <col min="15878" max="15878" width="9.88671875" style="148" customWidth="1"/>
    <col min="15879" max="15879" width="10.109375" style="148" customWidth="1"/>
    <col min="15880" max="15881" width="9.33203125" style="148" customWidth="1"/>
    <col min="15882" max="15882" width="9.5546875" style="148" customWidth="1"/>
    <col min="15883" max="15883" width="8" style="148" customWidth="1"/>
    <col min="15884" max="15884" width="7.5546875" style="148" customWidth="1"/>
    <col min="15885" max="15885" width="9.6640625" style="148" customWidth="1"/>
    <col min="15886" max="15886" width="10.109375" style="148" customWidth="1"/>
    <col min="15887" max="15887" width="0.109375" style="148" customWidth="1"/>
    <col min="15888" max="15888" width="5.88671875" style="148" customWidth="1"/>
    <col min="15889" max="15889" width="4.88671875" style="148" customWidth="1"/>
    <col min="15890" max="15890" width="13.44140625" style="148" customWidth="1"/>
    <col min="15891" max="15891" width="10.6640625" style="148" customWidth="1"/>
    <col min="15892" max="15892" width="10.44140625" style="148" customWidth="1"/>
    <col min="15893" max="15893" width="18.6640625" style="148" customWidth="1"/>
    <col min="15894" max="15894" width="0" style="148" hidden="1" customWidth="1"/>
    <col min="15895" max="15895" width="23.6640625" style="148" customWidth="1"/>
    <col min="15896" max="16126" width="9.109375" style="148"/>
    <col min="16127" max="16127" width="3.6640625" style="148" customWidth="1"/>
    <col min="16128" max="16128" width="15.88671875" style="148" customWidth="1"/>
    <col min="16129" max="16129" width="15.33203125" style="148" customWidth="1"/>
    <col min="16130" max="16130" width="10.88671875" style="148" customWidth="1"/>
    <col min="16131" max="16131" width="4.88671875" style="148" customWidth="1"/>
    <col min="16132" max="16132" width="4" style="148" customWidth="1"/>
    <col min="16133" max="16133" width="8.6640625" style="148" customWidth="1"/>
    <col min="16134" max="16134" width="9.88671875" style="148" customWidth="1"/>
    <col min="16135" max="16135" width="10.109375" style="148" customWidth="1"/>
    <col min="16136" max="16137" width="9.33203125" style="148" customWidth="1"/>
    <col min="16138" max="16138" width="9.5546875" style="148" customWidth="1"/>
    <col min="16139" max="16139" width="8" style="148" customWidth="1"/>
    <col min="16140" max="16140" width="7.5546875" style="148" customWidth="1"/>
    <col min="16141" max="16141" width="9.6640625" style="148" customWidth="1"/>
    <col min="16142" max="16142" width="10.109375" style="148" customWidth="1"/>
    <col min="16143" max="16143" width="0.109375" style="148" customWidth="1"/>
    <col min="16144" max="16144" width="5.88671875" style="148" customWidth="1"/>
    <col min="16145" max="16145" width="4.88671875" style="148" customWidth="1"/>
    <col min="16146" max="16146" width="13.44140625" style="148" customWidth="1"/>
    <col min="16147" max="16147" width="10.6640625" style="148" customWidth="1"/>
    <col min="16148" max="16148" width="10.44140625" style="148" customWidth="1"/>
    <col min="16149" max="16149" width="18.6640625" style="148" customWidth="1"/>
    <col min="16150" max="16150" width="0" style="148" hidden="1" customWidth="1"/>
    <col min="16151" max="16151" width="23.6640625" style="148" customWidth="1"/>
    <col min="16152" max="16384" width="9.109375" style="148"/>
  </cols>
  <sheetData>
    <row r="1" spans="1:23" s="137" customFormat="1" ht="24.9" customHeight="1">
      <c r="A1" s="2194" t="s">
        <v>949</v>
      </c>
      <c r="B1" s="2195"/>
      <c r="C1" s="2195"/>
      <c r="D1" s="2195"/>
      <c r="E1" s="2195"/>
      <c r="F1" s="2195"/>
      <c r="G1" s="2195"/>
      <c r="H1" s="2195"/>
      <c r="I1" s="2195"/>
      <c r="J1" s="2195"/>
      <c r="K1" s="2195"/>
      <c r="L1" s="2195"/>
      <c r="M1" s="2196"/>
      <c r="N1" s="2190" t="s">
        <v>950</v>
      </c>
      <c r="O1" s="2191"/>
      <c r="P1" s="2192"/>
      <c r="Q1" s="243"/>
    </row>
    <row r="2" spans="1:23" s="137" customFormat="1" ht="24.9" customHeight="1">
      <c r="A2" s="2197"/>
      <c r="B2" s="2198"/>
      <c r="C2" s="2198"/>
      <c r="D2" s="2198"/>
      <c r="E2" s="2198"/>
      <c r="F2" s="2198"/>
      <c r="G2" s="2198"/>
      <c r="H2" s="2198"/>
      <c r="I2" s="2198"/>
      <c r="J2" s="2198"/>
      <c r="K2" s="2198"/>
      <c r="L2" s="2198"/>
      <c r="M2" s="2199"/>
      <c r="N2" s="2187"/>
      <c r="O2" s="2158"/>
      <c r="P2" s="2193"/>
      <c r="Q2" s="243"/>
    </row>
    <row r="3" spans="1:23" s="137" customFormat="1" ht="24.9" customHeight="1">
      <c r="A3" s="2200"/>
      <c r="B3" s="2201"/>
      <c r="C3" s="2201"/>
      <c r="D3" s="2201"/>
      <c r="E3" s="2201"/>
      <c r="F3" s="2201"/>
      <c r="G3" s="2201"/>
      <c r="H3" s="2201"/>
      <c r="I3" s="2201"/>
      <c r="J3" s="2201"/>
      <c r="K3" s="2201"/>
      <c r="L3" s="2201"/>
      <c r="M3" s="2202"/>
      <c r="N3" s="940" t="s">
        <v>821</v>
      </c>
      <c r="O3" s="2188">
        <v>45536</v>
      </c>
      <c r="P3" s="2189"/>
      <c r="Q3" s="243"/>
    </row>
    <row r="4" spans="1:23" s="137" customFormat="1" ht="13.5" customHeight="1">
      <c r="A4" s="2172" t="s">
        <v>956</v>
      </c>
      <c r="B4" s="2203" t="s">
        <v>98</v>
      </c>
      <c r="C4" s="2180" t="s">
        <v>821</v>
      </c>
      <c r="D4" s="2178" t="s">
        <v>955</v>
      </c>
      <c r="E4" s="2180" t="s">
        <v>945</v>
      </c>
      <c r="F4" s="2178" t="s">
        <v>946</v>
      </c>
      <c r="G4" s="2178" t="s">
        <v>951</v>
      </c>
      <c r="H4" s="2178" t="s">
        <v>947</v>
      </c>
      <c r="I4" s="2178" t="s">
        <v>952</v>
      </c>
      <c r="J4" s="2183" t="s">
        <v>948</v>
      </c>
      <c r="K4" s="2178" t="s">
        <v>953</v>
      </c>
      <c r="L4" s="2178" t="s">
        <v>80</v>
      </c>
      <c r="M4" s="2178" t="s">
        <v>81</v>
      </c>
      <c r="N4" s="2178" t="s">
        <v>954</v>
      </c>
      <c r="O4" s="2178" t="s">
        <v>926</v>
      </c>
      <c r="P4" s="2174" t="s">
        <v>956</v>
      </c>
      <c r="Q4" s="149"/>
    </row>
    <row r="5" spans="1:23" s="137" customFormat="1" ht="39" customHeight="1">
      <c r="A5" s="2173"/>
      <c r="B5" s="2204"/>
      <c r="C5" s="2187"/>
      <c r="D5" s="2179"/>
      <c r="E5" s="2181"/>
      <c r="F5" s="2182"/>
      <c r="G5" s="2179"/>
      <c r="H5" s="2182"/>
      <c r="I5" s="2182"/>
      <c r="J5" s="2184"/>
      <c r="K5" s="2179"/>
      <c r="L5" s="2179"/>
      <c r="M5" s="2179"/>
      <c r="N5" s="2179"/>
      <c r="O5" s="2179"/>
      <c r="P5" s="2175"/>
      <c r="Q5" s="149"/>
    </row>
    <row r="6" spans="1:23" s="137" customFormat="1" ht="36.75" customHeight="1" thickBot="1">
      <c r="A6" s="941">
        <v>1</v>
      </c>
      <c r="B6" s="524"/>
      <c r="C6" s="622">
        <v>45536</v>
      </c>
      <c r="D6" s="1199" t="s">
        <v>1092</v>
      </c>
      <c r="E6" s="1098">
        <v>5</v>
      </c>
      <c r="F6" s="802">
        <v>1</v>
      </c>
      <c r="G6" s="1099">
        <v>105.56</v>
      </c>
      <c r="H6" s="1099">
        <f>ROUND(D$6*G6*9500/100/1,2)</f>
        <v>10154.11</v>
      </c>
      <c r="I6" s="1198"/>
      <c r="J6" s="942">
        <f>H6-I6</f>
        <v>10154.11</v>
      </c>
      <c r="K6" s="528">
        <f>J6</f>
        <v>10154.11</v>
      </c>
      <c r="L6" s="529">
        <v>0</v>
      </c>
      <c r="M6" s="530">
        <f>J6*7.59/1000</f>
        <v>77.069694900000002</v>
      </c>
      <c r="N6" s="531">
        <f>ROUND(M6+L6/1,2)</f>
        <v>77.069999999999993</v>
      </c>
      <c r="O6" s="531">
        <f>J6-N6</f>
        <v>10077.040000000001</v>
      </c>
      <c r="P6" s="943">
        <f>A6</f>
        <v>1</v>
      </c>
      <c r="Q6" s="157"/>
    </row>
    <row r="7" spans="1:23" s="144" customFormat="1" ht="27" customHeight="1" thickBot="1">
      <c r="A7" s="944"/>
      <c r="B7" s="2185" t="s">
        <v>830</v>
      </c>
      <c r="C7" s="2185"/>
      <c r="D7" s="2185"/>
      <c r="E7" s="2185"/>
      <c r="F7" s="2185"/>
      <c r="G7" s="2186"/>
      <c r="H7" s="946">
        <f>SUM(H6:H6)</f>
        <v>10154.11</v>
      </c>
      <c r="I7" s="946">
        <f>SUM(I6:I6)</f>
        <v>0</v>
      </c>
      <c r="J7" s="946">
        <f>SUM(J6:J6)</f>
        <v>10154.11</v>
      </c>
      <c r="K7" s="946">
        <f>SUM(K6:K6)</f>
        <v>10154.11</v>
      </c>
      <c r="L7" s="946">
        <v>0</v>
      </c>
      <c r="M7" s="946">
        <f>SUM(M6:M6)</f>
        <v>77.069694900000002</v>
      </c>
      <c r="N7" s="946">
        <f>SUM(N6:N6)</f>
        <v>77.069999999999993</v>
      </c>
      <c r="O7" s="946">
        <f>SUM(O6:O6)</f>
        <v>10077.040000000001</v>
      </c>
      <c r="P7" s="147" t="s">
        <v>107</v>
      </c>
      <c r="Q7" s="180"/>
    </row>
    <row r="8" spans="1:23" s="144" customFormat="1" ht="27" customHeight="1">
      <c r="A8" s="148"/>
      <c r="B8" s="148"/>
      <c r="C8" s="148"/>
      <c r="D8" s="148"/>
      <c r="E8" s="148"/>
      <c r="F8" s="945"/>
      <c r="G8" s="945"/>
      <c r="H8" s="945"/>
      <c r="I8" s="945"/>
      <c r="J8" s="945"/>
      <c r="K8" s="945"/>
      <c r="L8" s="945"/>
      <c r="M8" s="945"/>
      <c r="N8" s="945"/>
      <c r="O8" s="945"/>
      <c r="P8" s="522"/>
      <c r="Q8" s="180"/>
    </row>
    <row r="9" spans="1:23" s="144" customFormat="1" ht="13.5" customHeight="1">
      <c r="B9" s="246"/>
      <c r="C9" s="2176">
        <f ca="1">TODAY()</f>
        <v>45785</v>
      </c>
      <c r="D9" s="2176"/>
      <c r="E9" s="137"/>
      <c r="F9" s="137"/>
      <c r="G9" s="137"/>
      <c r="H9" s="137"/>
      <c r="I9" s="137"/>
      <c r="J9" s="137"/>
      <c r="K9" s="796"/>
      <c r="L9" s="796"/>
      <c r="M9" s="2176">
        <f ca="1">C9</f>
        <v>45785</v>
      </c>
      <c r="N9" s="2176"/>
      <c r="O9" s="522"/>
      <c r="P9" s="522"/>
      <c r="Q9" s="180"/>
    </row>
    <row r="10" spans="1:23" s="137" customFormat="1" ht="13.5" customHeight="1">
      <c r="B10" s="246"/>
      <c r="C10" s="1946" t="s">
        <v>865</v>
      </c>
      <c r="D10" s="1946"/>
      <c r="K10" s="796"/>
      <c r="L10" s="796"/>
      <c r="M10" s="2177" t="s">
        <v>319</v>
      </c>
      <c r="N10" s="2177"/>
      <c r="O10" s="522"/>
      <c r="P10" s="522"/>
      <c r="Q10" s="180"/>
      <c r="R10" s="144"/>
    </row>
    <row r="11" spans="1:23" s="639" customFormat="1" ht="19.8" customHeight="1">
      <c r="A11" s="1054"/>
      <c r="B11" s="947" t="s">
        <v>861</v>
      </c>
      <c r="C11" s="2206"/>
      <c r="D11" s="2206"/>
      <c r="J11" s="1055"/>
      <c r="K11" s="1056"/>
      <c r="L11" s="948" t="s">
        <v>861</v>
      </c>
      <c r="M11" s="2205"/>
      <c r="N11" s="2205"/>
      <c r="O11" s="1057"/>
      <c r="P11" s="1057"/>
      <c r="Q11" s="638"/>
    </row>
    <row r="12" spans="1:23" s="639" customFormat="1" ht="17.399999999999999" customHeight="1">
      <c r="A12" s="1054"/>
      <c r="B12" s="947" t="s">
        <v>923</v>
      </c>
      <c r="C12" s="2206"/>
      <c r="D12" s="2206"/>
      <c r="J12" s="1055"/>
      <c r="K12" s="1056"/>
      <c r="L12" s="948" t="s">
        <v>923</v>
      </c>
      <c r="M12" s="2205"/>
      <c r="N12" s="2205"/>
      <c r="O12" s="1057"/>
      <c r="P12" s="1057"/>
      <c r="Q12" s="638"/>
    </row>
    <row r="13" spans="1:23" s="947" customFormat="1" ht="21" customHeight="1">
      <c r="A13" s="644"/>
      <c r="B13" s="947" t="s">
        <v>862</v>
      </c>
      <c r="C13" s="2206"/>
      <c r="D13" s="2206"/>
      <c r="K13" s="948"/>
      <c r="L13" s="948" t="s">
        <v>862</v>
      </c>
      <c r="M13" s="2205"/>
      <c r="N13" s="2205"/>
      <c r="O13" s="948"/>
      <c r="P13" s="948"/>
      <c r="Q13" s="644"/>
    </row>
    <row r="14" spans="1:23" s="137" customFormat="1" ht="13.5" customHeight="1">
      <c r="A14" s="148"/>
      <c r="B14" s="246"/>
      <c r="K14" s="152"/>
      <c r="L14" s="152"/>
      <c r="M14" s="152"/>
      <c r="N14" s="152"/>
      <c r="O14" s="152"/>
      <c r="P14" s="152"/>
      <c r="Q14" s="148"/>
      <c r="T14" s="1937"/>
      <c r="U14" s="1937"/>
      <c r="V14" s="1937"/>
      <c r="W14" s="144"/>
    </row>
    <row r="15" spans="1:23" s="137" customFormat="1" ht="13.5" customHeight="1">
      <c r="A15" s="148"/>
      <c r="B15" s="246"/>
      <c r="C15" s="148"/>
      <c r="D15" s="148"/>
      <c r="E15" s="148"/>
      <c r="F15" s="148"/>
      <c r="G15" s="148"/>
      <c r="H15" s="148"/>
      <c r="I15" s="148"/>
      <c r="J15" s="156"/>
      <c r="Q15" s="148"/>
      <c r="S15" s="1945"/>
      <c r="T15" s="1945"/>
      <c r="U15" s="1945"/>
      <c r="V15" s="1945"/>
      <c r="W15" s="1946"/>
    </row>
    <row r="16" spans="1:23" s="137" customFormat="1" ht="13.5" customHeight="1">
      <c r="A16" s="148"/>
      <c r="B16" s="246"/>
      <c r="C16" s="148"/>
      <c r="D16" s="148"/>
      <c r="E16" s="148"/>
      <c r="F16" s="148"/>
      <c r="G16" s="148"/>
      <c r="H16" s="148"/>
      <c r="I16" s="148"/>
      <c r="J16" s="156"/>
      <c r="Q16" s="148"/>
      <c r="R16" s="1937"/>
      <c r="S16" s="1946"/>
      <c r="T16" s="1945"/>
      <c r="U16" s="1945"/>
      <c r="V16" s="1946"/>
      <c r="W16" s="1946"/>
    </row>
    <row r="17" spans="1:23" s="137" customFormat="1" ht="13.5" customHeight="1">
      <c r="A17" s="148"/>
      <c r="B17" s="246"/>
      <c r="C17" s="148"/>
      <c r="D17" s="148"/>
      <c r="E17" s="148"/>
      <c r="F17" s="148"/>
      <c r="G17" s="148"/>
      <c r="H17" s="148"/>
      <c r="I17" s="148"/>
      <c r="J17" s="156"/>
      <c r="Q17" s="148"/>
      <c r="R17" s="1937"/>
      <c r="S17" s="1946"/>
      <c r="T17" s="1946"/>
      <c r="U17" s="1946"/>
      <c r="V17" s="1946"/>
      <c r="W17" s="1946"/>
    </row>
    <row r="18" spans="1:23" s="137" customFormat="1" ht="13.5" customHeight="1">
      <c r="A18" s="148"/>
      <c r="B18" s="246"/>
      <c r="C18" s="148"/>
      <c r="D18" s="148"/>
      <c r="E18" s="148"/>
      <c r="F18" s="148"/>
      <c r="G18" s="148"/>
      <c r="H18" s="148"/>
      <c r="I18" s="148"/>
      <c r="J18" s="156"/>
      <c r="Q18" s="148"/>
      <c r="R18" s="1937"/>
      <c r="S18" s="1946"/>
      <c r="T18" s="1946"/>
      <c r="U18" s="1946"/>
      <c r="V18" s="1946"/>
      <c r="W18" s="1946"/>
    </row>
    <row r="19" spans="1:23" s="137" customFormat="1" ht="13.5" customHeight="1">
      <c r="A19" s="148"/>
      <c r="B19" s="246"/>
      <c r="C19" s="148"/>
      <c r="D19" s="148"/>
      <c r="E19" s="148"/>
      <c r="F19" s="148"/>
      <c r="G19" s="148"/>
      <c r="H19" s="148"/>
      <c r="I19" s="148"/>
      <c r="J19" s="156"/>
      <c r="Q19" s="148"/>
      <c r="R19" s="1937"/>
      <c r="S19" s="1946"/>
      <c r="T19" s="1946"/>
      <c r="U19" s="1946"/>
      <c r="V19" s="1946"/>
      <c r="W19" s="1946"/>
    </row>
    <row r="20" spans="1:23" s="137" customFormat="1" ht="13.5" customHeight="1">
      <c r="A20" s="148"/>
      <c r="B20" s="246"/>
      <c r="C20" s="148"/>
      <c r="D20" s="148"/>
      <c r="E20" s="148"/>
      <c r="F20" s="148"/>
      <c r="G20" s="148"/>
      <c r="H20" s="148"/>
      <c r="I20" s="148"/>
      <c r="J20" s="156"/>
      <c r="Q20" s="148"/>
      <c r="R20" s="1937"/>
      <c r="S20" s="1946"/>
      <c r="T20" s="1946"/>
      <c r="U20" s="1946"/>
      <c r="V20" s="1946"/>
      <c r="W20" s="1946"/>
    </row>
    <row r="21" spans="1:23" s="137" customFormat="1" ht="13.5" customHeight="1">
      <c r="A21" s="148"/>
      <c r="B21" s="246"/>
      <c r="C21" s="148"/>
      <c r="D21" s="148"/>
      <c r="E21" s="148"/>
      <c r="F21" s="148"/>
      <c r="G21" s="148"/>
      <c r="H21" s="148"/>
      <c r="I21" s="148"/>
      <c r="J21" s="156"/>
      <c r="Q21" s="148"/>
      <c r="R21" s="1937"/>
      <c r="S21" s="1945"/>
      <c r="T21" s="1945"/>
      <c r="U21" s="1945"/>
      <c r="V21" s="1945"/>
      <c r="W21" s="1946"/>
    </row>
    <row r="22" spans="1:23" s="137" customFormat="1" ht="13.5" customHeight="1">
      <c r="A22" s="148"/>
      <c r="B22" s="246"/>
      <c r="C22" s="148"/>
      <c r="D22" s="148"/>
      <c r="E22" s="148"/>
      <c r="F22" s="148"/>
      <c r="G22" s="148"/>
      <c r="H22" s="148"/>
      <c r="I22" s="148"/>
      <c r="J22" s="156"/>
      <c r="Q22" s="148"/>
      <c r="S22" s="1946"/>
      <c r="T22" s="1945"/>
      <c r="U22" s="1945"/>
      <c r="V22" s="1946"/>
      <c r="W22" s="1946"/>
    </row>
    <row r="23" spans="1:23" s="137" customFormat="1" ht="13.5" customHeight="1">
      <c r="A23" s="148"/>
      <c r="B23" s="246"/>
      <c r="C23" s="148"/>
      <c r="D23" s="148"/>
      <c r="E23" s="148"/>
      <c r="F23" s="148"/>
      <c r="G23" s="148"/>
      <c r="H23" s="148"/>
      <c r="I23" s="148"/>
      <c r="J23" s="156"/>
      <c r="Q23" s="148"/>
    </row>
    <row r="24" spans="1:23" s="137" customFormat="1" ht="13.2">
      <c r="B24" s="246"/>
      <c r="J24" s="156"/>
    </row>
    <row r="25" spans="1:23" s="137" customFormat="1" ht="13.2">
      <c r="B25" s="246"/>
      <c r="J25" s="156"/>
    </row>
    <row r="26" spans="1:23" s="137" customFormat="1" ht="13.2">
      <c r="B26" s="246"/>
      <c r="J26" s="156"/>
      <c r="S26" s="1946"/>
      <c r="T26" s="1946"/>
      <c r="U26" s="1946"/>
      <c r="V26" s="1946"/>
      <c r="W26" s="1946"/>
    </row>
    <row r="27" spans="1:23" s="137" customFormat="1" ht="13.2">
      <c r="B27" s="246"/>
      <c r="J27" s="156"/>
    </row>
    <row r="28" spans="1:23" s="137" customFormat="1" ht="13.2">
      <c r="B28" s="246"/>
      <c r="J28" s="156"/>
      <c r="S28" s="1946"/>
      <c r="T28" s="1946"/>
      <c r="U28" s="1946"/>
      <c r="V28" s="1946"/>
      <c r="W28" s="1946"/>
    </row>
    <row r="29" spans="1:23" s="137" customFormat="1" ht="13.2">
      <c r="B29" s="246"/>
      <c r="J29" s="156"/>
      <c r="R29" s="144"/>
    </row>
    <row r="30" spans="1:23" s="137" customFormat="1" ht="13.2">
      <c r="B30" s="246"/>
      <c r="J30" s="156"/>
      <c r="S30" s="1946"/>
      <c r="T30" s="1946"/>
      <c r="U30" s="1946"/>
      <c r="V30" s="1946"/>
      <c r="W30" s="1946"/>
    </row>
    <row r="31" spans="1:23" s="137" customFormat="1" ht="13.2">
      <c r="B31" s="246"/>
      <c r="J31" s="156"/>
      <c r="R31" s="144"/>
    </row>
    <row r="32" spans="1:23" s="137" customFormat="1" ht="13.2">
      <c r="B32" s="246"/>
      <c r="J32" s="156"/>
      <c r="S32" s="1946"/>
      <c r="T32" s="1946"/>
      <c r="U32" s="1946"/>
      <c r="V32" s="1946"/>
      <c r="W32" s="1946"/>
    </row>
    <row r="33" spans="2:18" s="137" customFormat="1" ht="13.2">
      <c r="B33" s="246"/>
      <c r="J33" s="156"/>
      <c r="R33" s="144"/>
    </row>
    <row r="34" spans="2:18" s="137" customFormat="1" ht="13.2">
      <c r="B34" s="246"/>
      <c r="J34" s="156"/>
    </row>
    <row r="35" spans="2:18" s="137" customFormat="1" ht="13.2">
      <c r="B35" s="246"/>
      <c r="J35" s="156"/>
    </row>
    <row r="36" spans="2:18" s="137" customFormat="1" ht="13.2">
      <c r="B36" s="246"/>
      <c r="J36" s="156"/>
    </row>
    <row r="37" spans="2:18" s="137" customFormat="1" ht="13.2">
      <c r="B37" s="246"/>
      <c r="J37" s="156"/>
    </row>
    <row r="38" spans="2:18" s="137" customFormat="1" ht="13.2">
      <c r="B38" s="246"/>
      <c r="J38" s="156"/>
    </row>
    <row r="39" spans="2:18" s="137" customFormat="1" ht="13.2">
      <c r="B39" s="246"/>
      <c r="J39" s="156"/>
    </row>
    <row r="40" spans="2:18" s="137" customFormat="1" ht="13.2">
      <c r="B40" s="246"/>
      <c r="J40" s="156"/>
    </row>
    <row r="41" spans="2:18" s="137" customFormat="1" ht="13.2">
      <c r="B41" s="246"/>
      <c r="J41" s="156"/>
    </row>
    <row r="42" spans="2:18" s="137" customFormat="1" ht="13.2">
      <c r="B42" s="246"/>
      <c r="J42" s="156"/>
    </row>
    <row r="43" spans="2:18" s="137" customFormat="1" ht="13.2">
      <c r="B43" s="246"/>
    </row>
    <row r="44" spans="2:18" s="137" customFormat="1" ht="13.2">
      <c r="B44" s="246"/>
    </row>
    <row r="45" spans="2:18" s="137" customFormat="1" ht="13.2">
      <c r="B45" s="246"/>
    </row>
    <row r="46" spans="2:18" s="137" customFormat="1" ht="13.2">
      <c r="B46" s="246"/>
    </row>
    <row r="47" spans="2:18" s="137" customFormat="1" ht="13.2">
      <c r="B47" s="246"/>
    </row>
    <row r="48" spans="2:18" s="137" customFormat="1" ht="13.2">
      <c r="B48" s="246"/>
    </row>
    <row r="49" spans="2:2" s="137" customFormat="1" ht="13.2">
      <c r="B49" s="246"/>
    </row>
    <row r="50" spans="2:2" s="137" customFormat="1" ht="13.2">
      <c r="B50" s="246"/>
    </row>
    <row r="51" spans="2:2" s="137" customFormat="1" ht="13.2">
      <c r="B51" s="246"/>
    </row>
    <row r="52" spans="2:2" s="137" customFormat="1" ht="13.2">
      <c r="B52" s="246"/>
    </row>
    <row r="53" spans="2:2" s="137" customFormat="1" ht="13.2">
      <c r="B53" s="246"/>
    </row>
    <row r="54" spans="2:2" s="137" customFormat="1" ht="13.2">
      <c r="B54" s="246"/>
    </row>
    <row r="55" spans="2:2" s="137" customFormat="1" ht="13.2">
      <c r="B55" s="246"/>
    </row>
    <row r="56" spans="2:2" s="137" customFormat="1" ht="13.2">
      <c r="B56" s="246"/>
    </row>
  </sheetData>
  <mergeCells count="55">
    <mergeCell ref="B4:B5"/>
    <mergeCell ref="M11:N11"/>
    <mergeCell ref="M12:N12"/>
    <mergeCell ref="M13:N13"/>
    <mergeCell ref="C9:D9"/>
    <mergeCell ref="C10:D10"/>
    <mergeCell ref="C11:D11"/>
    <mergeCell ref="C12:D12"/>
    <mergeCell ref="C13:D13"/>
    <mergeCell ref="K4:K5"/>
    <mergeCell ref="N4:N5"/>
    <mergeCell ref="O3:P3"/>
    <mergeCell ref="N1:N2"/>
    <mergeCell ref="O1:P2"/>
    <mergeCell ref="A1:M3"/>
    <mergeCell ref="S30:T30"/>
    <mergeCell ref="T14:V14"/>
    <mergeCell ref="S15:S16"/>
    <mergeCell ref="T15:U16"/>
    <mergeCell ref="V15:W16"/>
    <mergeCell ref="R16:R17"/>
    <mergeCell ref="S17:S18"/>
    <mergeCell ref="T17:U18"/>
    <mergeCell ref="V17:W18"/>
    <mergeCell ref="R18:R19"/>
    <mergeCell ref="S19:S20"/>
    <mergeCell ref="T19:U20"/>
    <mergeCell ref="U30:W30"/>
    <mergeCell ref="S32:T32"/>
    <mergeCell ref="U32:W32"/>
    <mergeCell ref="U26:W26"/>
    <mergeCell ref="S28:T28"/>
    <mergeCell ref="S26:T26"/>
    <mergeCell ref="U28:W28"/>
    <mergeCell ref="V19:W20"/>
    <mergeCell ref="R20:R21"/>
    <mergeCell ref="S21:S22"/>
    <mergeCell ref="T21:U22"/>
    <mergeCell ref="V21:W22"/>
    <mergeCell ref="A4:A5"/>
    <mergeCell ref="P4:P5"/>
    <mergeCell ref="M9:N9"/>
    <mergeCell ref="M10:N10"/>
    <mergeCell ref="L4:L5"/>
    <mergeCell ref="M4:M5"/>
    <mergeCell ref="E4:E5"/>
    <mergeCell ref="F4:F5"/>
    <mergeCell ref="H4:H5"/>
    <mergeCell ref="I4:I5"/>
    <mergeCell ref="J4:J5"/>
    <mergeCell ref="B7:G7"/>
    <mergeCell ref="G4:G5"/>
    <mergeCell ref="D4:D5"/>
    <mergeCell ref="O4:O5"/>
    <mergeCell ref="C4:C5"/>
  </mergeCells>
  <printOptions horizontalCentered="1"/>
  <pageMargins left="0.15748031496062992" right="0.27559055118110237" top="0.39370078740157483" bottom="0" header="0" footer="0"/>
  <pageSetup paperSize="9" scale="90"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pageSetUpPr fitToPage="1"/>
  </sheetPr>
  <dimension ref="A1:R37"/>
  <sheetViews>
    <sheetView view="pageBreakPreview" zoomScale="120" zoomScaleNormal="100" zoomScaleSheetLayoutView="120" workbookViewId="0">
      <selection activeCell="J9" sqref="J9"/>
    </sheetView>
  </sheetViews>
  <sheetFormatPr defaultRowHeight="13.2"/>
  <cols>
    <col min="1" max="1" width="20.33203125" style="587" customWidth="1"/>
    <col min="2" max="2" width="12.33203125" style="587" customWidth="1"/>
    <col min="3" max="3" width="5.77734375" style="587" customWidth="1"/>
    <col min="4" max="4" width="5.6640625" style="587" customWidth="1"/>
    <col min="5" max="5" width="3.33203125" style="587" customWidth="1"/>
    <col min="6" max="6" width="5.33203125" style="587" customWidth="1"/>
    <col min="7" max="7" width="4.88671875" style="587" customWidth="1"/>
    <col min="8" max="8" width="6.109375" style="587" customWidth="1"/>
    <col min="9" max="9" width="5.6640625" style="587" customWidth="1"/>
    <col min="10" max="10" width="8.5546875" style="587" customWidth="1"/>
    <col min="11" max="11" width="7.44140625" style="587" customWidth="1"/>
    <col min="12" max="12" width="9.109375" style="587"/>
    <col min="13" max="13" width="6.88671875" style="587" customWidth="1"/>
    <col min="14" max="14" width="8.109375" style="587" customWidth="1"/>
    <col min="15" max="15" width="7" style="587" customWidth="1"/>
    <col min="16" max="16" width="6.5546875" style="587" customWidth="1"/>
    <col min="17" max="17" width="12.5546875" style="587" customWidth="1"/>
    <col min="18" max="18" width="12.88671875" style="587" customWidth="1"/>
    <col min="19" max="256" width="9.109375" style="587"/>
    <col min="257" max="257" width="16.44140625" style="587" customWidth="1"/>
    <col min="258" max="258" width="13.109375" style="587" customWidth="1"/>
    <col min="259" max="259" width="5.109375" style="587" customWidth="1"/>
    <col min="260" max="260" width="6.44140625" style="587" customWidth="1"/>
    <col min="261" max="261" width="4.33203125" style="587" customWidth="1"/>
    <col min="262" max="262" width="5.33203125" style="587" customWidth="1"/>
    <col min="263" max="263" width="4.88671875" style="587" customWidth="1"/>
    <col min="264" max="264" width="6.109375" style="587" customWidth="1"/>
    <col min="265" max="265" width="5.6640625" style="587" customWidth="1"/>
    <col min="266" max="266" width="8.5546875" style="587" customWidth="1"/>
    <col min="267" max="267" width="7.44140625" style="587" customWidth="1"/>
    <col min="268" max="268" width="9.109375" style="587"/>
    <col min="269" max="269" width="6.88671875" style="587" customWidth="1"/>
    <col min="270" max="270" width="8.109375" style="587" customWidth="1"/>
    <col min="271" max="271" width="7" style="587" customWidth="1"/>
    <col min="272" max="272" width="6.5546875" style="587" customWidth="1"/>
    <col min="273" max="273" width="12.5546875" style="587" customWidth="1"/>
    <col min="274" max="274" width="12.88671875" style="587" customWidth="1"/>
    <col min="275" max="512" width="9.109375" style="587"/>
    <col min="513" max="513" width="16.44140625" style="587" customWidth="1"/>
    <col min="514" max="514" width="13.109375" style="587" customWidth="1"/>
    <col min="515" max="515" width="5.109375" style="587" customWidth="1"/>
    <col min="516" max="516" width="6.44140625" style="587" customWidth="1"/>
    <col min="517" max="517" width="4.33203125" style="587" customWidth="1"/>
    <col min="518" max="518" width="5.33203125" style="587" customWidth="1"/>
    <col min="519" max="519" width="4.88671875" style="587" customWidth="1"/>
    <col min="520" max="520" width="6.109375" style="587" customWidth="1"/>
    <col min="521" max="521" width="5.6640625" style="587" customWidth="1"/>
    <col min="522" max="522" width="8.5546875" style="587" customWidth="1"/>
    <col min="523" max="523" width="7.44140625" style="587" customWidth="1"/>
    <col min="524" max="524" width="9.109375" style="587"/>
    <col min="525" max="525" width="6.88671875" style="587" customWidth="1"/>
    <col min="526" max="526" width="8.109375" style="587" customWidth="1"/>
    <col min="527" max="527" width="7" style="587" customWidth="1"/>
    <col min="528" max="528" width="6.5546875" style="587" customWidth="1"/>
    <col min="529" max="529" width="12.5546875" style="587" customWidth="1"/>
    <col min="530" max="530" width="12.88671875" style="587" customWidth="1"/>
    <col min="531" max="768" width="9.109375" style="587"/>
    <col min="769" max="769" width="16.44140625" style="587" customWidth="1"/>
    <col min="770" max="770" width="13.109375" style="587" customWidth="1"/>
    <col min="771" max="771" width="5.109375" style="587" customWidth="1"/>
    <col min="772" max="772" width="6.44140625" style="587" customWidth="1"/>
    <col min="773" max="773" width="4.33203125" style="587" customWidth="1"/>
    <col min="774" max="774" width="5.33203125" style="587" customWidth="1"/>
    <col min="775" max="775" width="4.88671875" style="587" customWidth="1"/>
    <col min="776" max="776" width="6.109375" style="587" customWidth="1"/>
    <col min="777" max="777" width="5.6640625" style="587" customWidth="1"/>
    <col min="778" max="778" width="8.5546875" style="587" customWidth="1"/>
    <col min="779" max="779" width="7.44140625" style="587" customWidth="1"/>
    <col min="780" max="780" width="9.109375" style="587"/>
    <col min="781" max="781" width="6.88671875" style="587" customWidth="1"/>
    <col min="782" max="782" width="8.109375" style="587" customWidth="1"/>
    <col min="783" max="783" width="7" style="587" customWidth="1"/>
    <col min="784" max="784" width="6.5546875" style="587" customWidth="1"/>
    <col min="785" max="785" width="12.5546875" style="587" customWidth="1"/>
    <col min="786" max="786" width="12.88671875" style="587" customWidth="1"/>
    <col min="787" max="1024" width="9.109375" style="587"/>
    <col min="1025" max="1025" width="16.44140625" style="587" customWidth="1"/>
    <col min="1026" max="1026" width="13.109375" style="587" customWidth="1"/>
    <col min="1027" max="1027" width="5.109375" style="587" customWidth="1"/>
    <col min="1028" max="1028" width="6.44140625" style="587" customWidth="1"/>
    <col min="1029" max="1029" width="4.33203125" style="587" customWidth="1"/>
    <col min="1030" max="1030" width="5.33203125" style="587" customWidth="1"/>
    <col min="1031" max="1031" width="4.88671875" style="587" customWidth="1"/>
    <col min="1032" max="1032" width="6.109375" style="587" customWidth="1"/>
    <col min="1033" max="1033" width="5.6640625" style="587" customWidth="1"/>
    <col min="1034" max="1034" width="8.5546875" style="587" customWidth="1"/>
    <col min="1035" max="1035" width="7.44140625" style="587" customWidth="1"/>
    <col min="1036" max="1036" width="9.109375" style="587"/>
    <col min="1037" max="1037" width="6.88671875" style="587" customWidth="1"/>
    <col min="1038" max="1038" width="8.109375" style="587" customWidth="1"/>
    <col min="1039" max="1039" width="7" style="587" customWidth="1"/>
    <col min="1040" max="1040" width="6.5546875" style="587" customWidth="1"/>
    <col min="1041" max="1041" width="12.5546875" style="587" customWidth="1"/>
    <col min="1042" max="1042" width="12.88671875" style="587" customWidth="1"/>
    <col min="1043" max="1280" width="9.109375" style="587"/>
    <col min="1281" max="1281" width="16.44140625" style="587" customWidth="1"/>
    <col min="1282" max="1282" width="13.109375" style="587" customWidth="1"/>
    <col min="1283" max="1283" width="5.109375" style="587" customWidth="1"/>
    <col min="1284" max="1284" width="6.44140625" style="587" customWidth="1"/>
    <col min="1285" max="1285" width="4.33203125" style="587" customWidth="1"/>
    <col min="1286" max="1286" width="5.33203125" style="587" customWidth="1"/>
    <col min="1287" max="1287" width="4.88671875" style="587" customWidth="1"/>
    <col min="1288" max="1288" width="6.109375" style="587" customWidth="1"/>
    <col min="1289" max="1289" width="5.6640625" style="587" customWidth="1"/>
    <col min="1290" max="1290" width="8.5546875" style="587" customWidth="1"/>
    <col min="1291" max="1291" width="7.44140625" style="587" customWidth="1"/>
    <col min="1292" max="1292" width="9.109375" style="587"/>
    <col min="1293" max="1293" width="6.88671875" style="587" customWidth="1"/>
    <col min="1294" max="1294" width="8.109375" style="587" customWidth="1"/>
    <col min="1295" max="1295" width="7" style="587" customWidth="1"/>
    <col min="1296" max="1296" width="6.5546875" style="587" customWidth="1"/>
    <col min="1297" max="1297" width="12.5546875" style="587" customWidth="1"/>
    <col min="1298" max="1298" width="12.88671875" style="587" customWidth="1"/>
    <col min="1299" max="1536" width="9.109375" style="587"/>
    <col min="1537" max="1537" width="16.44140625" style="587" customWidth="1"/>
    <col min="1538" max="1538" width="13.109375" style="587" customWidth="1"/>
    <col min="1539" max="1539" width="5.109375" style="587" customWidth="1"/>
    <col min="1540" max="1540" width="6.44140625" style="587" customWidth="1"/>
    <col min="1541" max="1541" width="4.33203125" style="587" customWidth="1"/>
    <col min="1542" max="1542" width="5.33203125" style="587" customWidth="1"/>
    <col min="1543" max="1543" width="4.88671875" style="587" customWidth="1"/>
    <col min="1544" max="1544" width="6.109375" style="587" customWidth="1"/>
    <col min="1545" max="1545" width="5.6640625" style="587" customWidth="1"/>
    <col min="1546" max="1546" width="8.5546875" style="587" customWidth="1"/>
    <col min="1547" max="1547" width="7.44140625" style="587" customWidth="1"/>
    <col min="1548" max="1548" width="9.109375" style="587"/>
    <col min="1549" max="1549" width="6.88671875" style="587" customWidth="1"/>
    <col min="1550" max="1550" width="8.109375" style="587" customWidth="1"/>
    <col min="1551" max="1551" width="7" style="587" customWidth="1"/>
    <col min="1552" max="1552" width="6.5546875" style="587" customWidth="1"/>
    <col min="1553" max="1553" width="12.5546875" style="587" customWidth="1"/>
    <col min="1554" max="1554" width="12.88671875" style="587" customWidth="1"/>
    <col min="1555" max="1792" width="9.109375" style="587"/>
    <col min="1793" max="1793" width="16.44140625" style="587" customWidth="1"/>
    <col min="1794" max="1794" width="13.109375" style="587" customWidth="1"/>
    <col min="1795" max="1795" width="5.109375" style="587" customWidth="1"/>
    <col min="1796" max="1796" width="6.44140625" style="587" customWidth="1"/>
    <col min="1797" max="1797" width="4.33203125" style="587" customWidth="1"/>
    <col min="1798" max="1798" width="5.33203125" style="587" customWidth="1"/>
    <col min="1799" max="1799" width="4.88671875" style="587" customWidth="1"/>
    <col min="1800" max="1800" width="6.109375" style="587" customWidth="1"/>
    <col min="1801" max="1801" width="5.6640625" style="587" customWidth="1"/>
    <col min="1802" max="1802" width="8.5546875" style="587" customWidth="1"/>
    <col min="1803" max="1803" width="7.44140625" style="587" customWidth="1"/>
    <col min="1804" max="1804" width="9.109375" style="587"/>
    <col min="1805" max="1805" width="6.88671875" style="587" customWidth="1"/>
    <col min="1806" max="1806" width="8.109375" style="587" customWidth="1"/>
    <col min="1807" max="1807" width="7" style="587" customWidth="1"/>
    <col min="1808" max="1808" width="6.5546875" style="587" customWidth="1"/>
    <col min="1809" max="1809" width="12.5546875" style="587" customWidth="1"/>
    <col min="1810" max="1810" width="12.88671875" style="587" customWidth="1"/>
    <col min="1811" max="2048" width="9.109375" style="587"/>
    <col min="2049" max="2049" width="16.44140625" style="587" customWidth="1"/>
    <col min="2050" max="2050" width="13.109375" style="587" customWidth="1"/>
    <col min="2051" max="2051" width="5.109375" style="587" customWidth="1"/>
    <col min="2052" max="2052" width="6.44140625" style="587" customWidth="1"/>
    <col min="2053" max="2053" width="4.33203125" style="587" customWidth="1"/>
    <col min="2054" max="2054" width="5.33203125" style="587" customWidth="1"/>
    <col min="2055" max="2055" width="4.88671875" style="587" customWidth="1"/>
    <col min="2056" max="2056" width="6.109375" style="587" customWidth="1"/>
    <col min="2057" max="2057" width="5.6640625" style="587" customWidth="1"/>
    <col min="2058" max="2058" width="8.5546875" style="587" customWidth="1"/>
    <col min="2059" max="2059" width="7.44140625" style="587" customWidth="1"/>
    <col min="2060" max="2060" width="9.109375" style="587"/>
    <col min="2061" max="2061" width="6.88671875" style="587" customWidth="1"/>
    <col min="2062" max="2062" width="8.109375" style="587" customWidth="1"/>
    <col min="2063" max="2063" width="7" style="587" customWidth="1"/>
    <col min="2064" max="2064" width="6.5546875" style="587" customWidth="1"/>
    <col min="2065" max="2065" width="12.5546875" style="587" customWidth="1"/>
    <col min="2066" max="2066" width="12.88671875" style="587" customWidth="1"/>
    <col min="2067" max="2304" width="9.109375" style="587"/>
    <col min="2305" max="2305" width="16.44140625" style="587" customWidth="1"/>
    <col min="2306" max="2306" width="13.109375" style="587" customWidth="1"/>
    <col min="2307" max="2307" width="5.109375" style="587" customWidth="1"/>
    <col min="2308" max="2308" width="6.44140625" style="587" customWidth="1"/>
    <col min="2309" max="2309" width="4.33203125" style="587" customWidth="1"/>
    <col min="2310" max="2310" width="5.33203125" style="587" customWidth="1"/>
    <col min="2311" max="2311" width="4.88671875" style="587" customWidth="1"/>
    <col min="2312" max="2312" width="6.109375" style="587" customWidth="1"/>
    <col min="2313" max="2313" width="5.6640625" style="587" customWidth="1"/>
    <col min="2314" max="2314" width="8.5546875" style="587" customWidth="1"/>
    <col min="2315" max="2315" width="7.44140625" style="587" customWidth="1"/>
    <col min="2316" max="2316" width="9.109375" style="587"/>
    <col min="2317" max="2317" width="6.88671875" style="587" customWidth="1"/>
    <col min="2318" max="2318" width="8.109375" style="587" customWidth="1"/>
    <col min="2319" max="2319" width="7" style="587" customWidth="1"/>
    <col min="2320" max="2320" width="6.5546875" style="587" customWidth="1"/>
    <col min="2321" max="2321" width="12.5546875" style="587" customWidth="1"/>
    <col min="2322" max="2322" width="12.88671875" style="587" customWidth="1"/>
    <col min="2323" max="2560" width="9.109375" style="587"/>
    <col min="2561" max="2561" width="16.44140625" style="587" customWidth="1"/>
    <col min="2562" max="2562" width="13.109375" style="587" customWidth="1"/>
    <col min="2563" max="2563" width="5.109375" style="587" customWidth="1"/>
    <col min="2564" max="2564" width="6.44140625" style="587" customWidth="1"/>
    <col min="2565" max="2565" width="4.33203125" style="587" customWidth="1"/>
    <col min="2566" max="2566" width="5.33203125" style="587" customWidth="1"/>
    <col min="2567" max="2567" width="4.88671875" style="587" customWidth="1"/>
    <col min="2568" max="2568" width="6.109375" style="587" customWidth="1"/>
    <col min="2569" max="2569" width="5.6640625" style="587" customWidth="1"/>
    <col min="2570" max="2570" width="8.5546875" style="587" customWidth="1"/>
    <col min="2571" max="2571" width="7.44140625" style="587" customWidth="1"/>
    <col min="2572" max="2572" width="9.109375" style="587"/>
    <col min="2573" max="2573" width="6.88671875" style="587" customWidth="1"/>
    <col min="2574" max="2574" width="8.109375" style="587" customWidth="1"/>
    <col min="2575" max="2575" width="7" style="587" customWidth="1"/>
    <col min="2576" max="2576" width="6.5546875" style="587" customWidth="1"/>
    <col min="2577" max="2577" width="12.5546875" style="587" customWidth="1"/>
    <col min="2578" max="2578" width="12.88671875" style="587" customWidth="1"/>
    <col min="2579" max="2816" width="9.109375" style="587"/>
    <col min="2817" max="2817" width="16.44140625" style="587" customWidth="1"/>
    <col min="2818" max="2818" width="13.109375" style="587" customWidth="1"/>
    <col min="2819" max="2819" width="5.109375" style="587" customWidth="1"/>
    <col min="2820" max="2820" width="6.44140625" style="587" customWidth="1"/>
    <col min="2821" max="2821" width="4.33203125" style="587" customWidth="1"/>
    <col min="2822" max="2822" width="5.33203125" style="587" customWidth="1"/>
    <col min="2823" max="2823" width="4.88671875" style="587" customWidth="1"/>
    <col min="2824" max="2824" width="6.109375" style="587" customWidth="1"/>
    <col min="2825" max="2825" width="5.6640625" style="587" customWidth="1"/>
    <col min="2826" max="2826" width="8.5546875" style="587" customWidth="1"/>
    <col min="2827" max="2827" width="7.44140625" style="587" customWidth="1"/>
    <col min="2828" max="2828" width="9.109375" style="587"/>
    <col min="2829" max="2829" width="6.88671875" style="587" customWidth="1"/>
    <col min="2830" max="2830" width="8.109375" style="587" customWidth="1"/>
    <col min="2831" max="2831" width="7" style="587" customWidth="1"/>
    <col min="2832" max="2832" width="6.5546875" style="587" customWidth="1"/>
    <col min="2833" max="2833" width="12.5546875" style="587" customWidth="1"/>
    <col min="2834" max="2834" width="12.88671875" style="587" customWidth="1"/>
    <col min="2835" max="3072" width="9.109375" style="587"/>
    <col min="3073" max="3073" width="16.44140625" style="587" customWidth="1"/>
    <col min="3074" max="3074" width="13.109375" style="587" customWidth="1"/>
    <col min="3075" max="3075" width="5.109375" style="587" customWidth="1"/>
    <col min="3076" max="3076" width="6.44140625" style="587" customWidth="1"/>
    <col min="3077" max="3077" width="4.33203125" style="587" customWidth="1"/>
    <col min="3078" max="3078" width="5.33203125" style="587" customWidth="1"/>
    <col min="3079" max="3079" width="4.88671875" style="587" customWidth="1"/>
    <col min="3080" max="3080" width="6.109375" style="587" customWidth="1"/>
    <col min="3081" max="3081" width="5.6640625" style="587" customWidth="1"/>
    <col min="3082" max="3082" width="8.5546875" style="587" customWidth="1"/>
    <col min="3083" max="3083" width="7.44140625" style="587" customWidth="1"/>
    <col min="3084" max="3084" width="9.109375" style="587"/>
    <col min="3085" max="3085" width="6.88671875" style="587" customWidth="1"/>
    <col min="3086" max="3086" width="8.109375" style="587" customWidth="1"/>
    <col min="3087" max="3087" width="7" style="587" customWidth="1"/>
    <col min="3088" max="3088" width="6.5546875" style="587" customWidth="1"/>
    <col min="3089" max="3089" width="12.5546875" style="587" customWidth="1"/>
    <col min="3090" max="3090" width="12.88671875" style="587" customWidth="1"/>
    <col min="3091" max="3328" width="9.109375" style="587"/>
    <col min="3329" max="3329" width="16.44140625" style="587" customWidth="1"/>
    <col min="3330" max="3330" width="13.109375" style="587" customWidth="1"/>
    <col min="3331" max="3331" width="5.109375" style="587" customWidth="1"/>
    <col min="3332" max="3332" width="6.44140625" style="587" customWidth="1"/>
    <col min="3333" max="3333" width="4.33203125" style="587" customWidth="1"/>
    <col min="3334" max="3334" width="5.33203125" style="587" customWidth="1"/>
    <col min="3335" max="3335" width="4.88671875" style="587" customWidth="1"/>
    <col min="3336" max="3336" width="6.109375" style="587" customWidth="1"/>
    <col min="3337" max="3337" width="5.6640625" style="587" customWidth="1"/>
    <col min="3338" max="3338" width="8.5546875" style="587" customWidth="1"/>
    <col min="3339" max="3339" width="7.44140625" style="587" customWidth="1"/>
    <col min="3340" max="3340" width="9.109375" style="587"/>
    <col min="3341" max="3341" width="6.88671875" style="587" customWidth="1"/>
    <col min="3342" max="3342" width="8.109375" style="587" customWidth="1"/>
    <col min="3343" max="3343" width="7" style="587" customWidth="1"/>
    <col min="3344" max="3344" width="6.5546875" style="587" customWidth="1"/>
    <col min="3345" max="3345" width="12.5546875" style="587" customWidth="1"/>
    <col min="3346" max="3346" width="12.88671875" style="587" customWidth="1"/>
    <col min="3347" max="3584" width="9.109375" style="587"/>
    <col min="3585" max="3585" width="16.44140625" style="587" customWidth="1"/>
    <col min="3586" max="3586" width="13.109375" style="587" customWidth="1"/>
    <col min="3587" max="3587" width="5.109375" style="587" customWidth="1"/>
    <col min="3588" max="3588" width="6.44140625" style="587" customWidth="1"/>
    <col min="3589" max="3589" width="4.33203125" style="587" customWidth="1"/>
    <col min="3590" max="3590" width="5.33203125" style="587" customWidth="1"/>
    <col min="3591" max="3591" width="4.88671875" style="587" customWidth="1"/>
    <col min="3592" max="3592" width="6.109375" style="587" customWidth="1"/>
    <col min="3593" max="3593" width="5.6640625" style="587" customWidth="1"/>
    <col min="3594" max="3594" width="8.5546875" style="587" customWidth="1"/>
    <col min="3595" max="3595" width="7.44140625" style="587" customWidth="1"/>
    <col min="3596" max="3596" width="9.109375" style="587"/>
    <col min="3597" max="3597" width="6.88671875" style="587" customWidth="1"/>
    <col min="3598" max="3598" width="8.109375" style="587" customWidth="1"/>
    <col min="3599" max="3599" width="7" style="587" customWidth="1"/>
    <col min="3600" max="3600" width="6.5546875" style="587" customWidth="1"/>
    <col min="3601" max="3601" width="12.5546875" style="587" customWidth="1"/>
    <col min="3602" max="3602" width="12.88671875" style="587" customWidth="1"/>
    <col min="3603" max="3840" width="9.109375" style="587"/>
    <col min="3841" max="3841" width="16.44140625" style="587" customWidth="1"/>
    <col min="3842" max="3842" width="13.109375" style="587" customWidth="1"/>
    <col min="3843" max="3843" width="5.109375" style="587" customWidth="1"/>
    <col min="3844" max="3844" width="6.44140625" style="587" customWidth="1"/>
    <col min="3845" max="3845" width="4.33203125" style="587" customWidth="1"/>
    <col min="3846" max="3846" width="5.33203125" style="587" customWidth="1"/>
    <col min="3847" max="3847" width="4.88671875" style="587" customWidth="1"/>
    <col min="3848" max="3848" width="6.109375" style="587" customWidth="1"/>
    <col min="3849" max="3849" width="5.6640625" style="587" customWidth="1"/>
    <col min="3850" max="3850" width="8.5546875" style="587" customWidth="1"/>
    <col min="3851" max="3851" width="7.44140625" style="587" customWidth="1"/>
    <col min="3852" max="3852" width="9.109375" style="587"/>
    <col min="3853" max="3853" width="6.88671875" style="587" customWidth="1"/>
    <col min="3854" max="3854" width="8.109375" style="587" customWidth="1"/>
    <col min="3855" max="3855" width="7" style="587" customWidth="1"/>
    <col min="3856" max="3856" width="6.5546875" style="587" customWidth="1"/>
    <col min="3857" max="3857" width="12.5546875" style="587" customWidth="1"/>
    <col min="3858" max="3858" width="12.88671875" style="587" customWidth="1"/>
    <col min="3859" max="4096" width="9.109375" style="587"/>
    <col min="4097" max="4097" width="16.44140625" style="587" customWidth="1"/>
    <col min="4098" max="4098" width="13.109375" style="587" customWidth="1"/>
    <col min="4099" max="4099" width="5.109375" style="587" customWidth="1"/>
    <col min="4100" max="4100" width="6.44140625" style="587" customWidth="1"/>
    <col min="4101" max="4101" width="4.33203125" style="587" customWidth="1"/>
    <col min="4102" max="4102" width="5.33203125" style="587" customWidth="1"/>
    <col min="4103" max="4103" width="4.88671875" style="587" customWidth="1"/>
    <col min="4104" max="4104" width="6.109375" style="587" customWidth="1"/>
    <col min="4105" max="4105" width="5.6640625" style="587" customWidth="1"/>
    <col min="4106" max="4106" width="8.5546875" style="587" customWidth="1"/>
    <col min="4107" max="4107" width="7.44140625" style="587" customWidth="1"/>
    <col min="4108" max="4108" width="9.109375" style="587"/>
    <col min="4109" max="4109" width="6.88671875" style="587" customWidth="1"/>
    <col min="4110" max="4110" width="8.109375" style="587" customWidth="1"/>
    <col min="4111" max="4111" width="7" style="587" customWidth="1"/>
    <col min="4112" max="4112" width="6.5546875" style="587" customWidth="1"/>
    <col min="4113" max="4113" width="12.5546875" style="587" customWidth="1"/>
    <col min="4114" max="4114" width="12.88671875" style="587" customWidth="1"/>
    <col min="4115" max="4352" width="9.109375" style="587"/>
    <col min="4353" max="4353" width="16.44140625" style="587" customWidth="1"/>
    <col min="4354" max="4354" width="13.109375" style="587" customWidth="1"/>
    <col min="4355" max="4355" width="5.109375" style="587" customWidth="1"/>
    <col min="4356" max="4356" width="6.44140625" style="587" customWidth="1"/>
    <col min="4357" max="4357" width="4.33203125" style="587" customWidth="1"/>
    <col min="4358" max="4358" width="5.33203125" style="587" customWidth="1"/>
    <col min="4359" max="4359" width="4.88671875" style="587" customWidth="1"/>
    <col min="4360" max="4360" width="6.109375" style="587" customWidth="1"/>
    <col min="4361" max="4361" width="5.6640625" style="587" customWidth="1"/>
    <col min="4362" max="4362" width="8.5546875" style="587" customWidth="1"/>
    <col min="4363" max="4363" width="7.44140625" style="587" customWidth="1"/>
    <col min="4364" max="4364" width="9.109375" style="587"/>
    <col min="4365" max="4365" width="6.88671875" style="587" customWidth="1"/>
    <col min="4366" max="4366" width="8.109375" style="587" customWidth="1"/>
    <col min="4367" max="4367" width="7" style="587" customWidth="1"/>
    <col min="4368" max="4368" width="6.5546875" style="587" customWidth="1"/>
    <col min="4369" max="4369" width="12.5546875" style="587" customWidth="1"/>
    <col min="4370" max="4370" width="12.88671875" style="587" customWidth="1"/>
    <col min="4371" max="4608" width="9.109375" style="587"/>
    <col min="4609" max="4609" width="16.44140625" style="587" customWidth="1"/>
    <col min="4610" max="4610" width="13.109375" style="587" customWidth="1"/>
    <col min="4611" max="4611" width="5.109375" style="587" customWidth="1"/>
    <col min="4612" max="4612" width="6.44140625" style="587" customWidth="1"/>
    <col min="4613" max="4613" width="4.33203125" style="587" customWidth="1"/>
    <col min="4614" max="4614" width="5.33203125" style="587" customWidth="1"/>
    <col min="4615" max="4615" width="4.88671875" style="587" customWidth="1"/>
    <col min="4616" max="4616" width="6.109375" style="587" customWidth="1"/>
    <col min="4617" max="4617" width="5.6640625" style="587" customWidth="1"/>
    <col min="4618" max="4618" width="8.5546875" style="587" customWidth="1"/>
    <col min="4619" max="4619" width="7.44140625" style="587" customWidth="1"/>
    <col min="4620" max="4620" width="9.109375" style="587"/>
    <col min="4621" max="4621" width="6.88671875" style="587" customWidth="1"/>
    <col min="4622" max="4622" width="8.109375" style="587" customWidth="1"/>
    <col min="4623" max="4623" width="7" style="587" customWidth="1"/>
    <col min="4624" max="4624" width="6.5546875" style="587" customWidth="1"/>
    <col min="4625" max="4625" width="12.5546875" style="587" customWidth="1"/>
    <col min="4626" max="4626" width="12.88671875" style="587" customWidth="1"/>
    <col min="4627" max="4864" width="9.109375" style="587"/>
    <col min="4865" max="4865" width="16.44140625" style="587" customWidth="1"/>
    <col min="4866" max="4866" width="13.109375" style="587" customWidth="1"/>
    <col min="4867" max="4867" width="5.109375" style="587" customWidth="1"/>
    <col min="4868" max="4868" width="6.44140625" style="587" customWidth="1"/>
    <col min="4869" max="4869" width="4.33203125" style="587" customWidth="1"/>
    <col min="4870" max="4870" width="5.33203125" style="587" customWidth="1"/>
    <col min="4871" max="4871" width="4.88671875" style="587" customWidth="1"/>
    <col min="4872" max="4872" width="6.109375" style="587" customWidth="1"/>
    <col min="4873" max="4873" width="5.6640625" style="587" customWidth="1"/>
    <col min="4874" max="4874" width="8.5546875" style="587" customWidth="1"/>
    <col min="4875" max="4875" width="7.44140625" style="587" customWidth="1"/>
    <col min="4876" max="4876" width="9.109375" style="587"/>
    <col min="4877" max="4877" width="6.88671875" style="587" customWidth="1"/>
    <col min="4878" max="4878" width="8.109375" style="587" customWidth="1"/>
    <col min="4879" max="4879" width="7" style="587" customWidth="1"/>
    <col min="4880" max="4880" width="6.5546875" style="587" customWidth="1"/>
    <col min="4881" max="4881" width="12.5546875" style="587" customWidth="1"/>
    <col min="4882" max="4882" width="12.88671875" style="587" customWidth="1"/>
    <col min="4883" max="5120" width="9.109375" style="587"/>
    <col min="5121" max="5121" width="16.44140625" style="587" customWidth="1"/>
    <col min="5122" max="5122" width="13.109375" style="587" customWidth="1"/>
    <col min="5123" max="5123" width="5.109375" style="587" customWidth="1"/>
    <col min="5124" max="5124" width="6.44140625" style="587" customWidth="1"/>
    <col min="5125" max="5125" width="4.33203125" style="587" customWidth="1"/>
    <col min="5126" max="5126" width="5.33203125" style="587" customWidth="1"/>
    <col min="5127" max="5127" width="4.88671875" style="587" customWidth="1"/>
    <col min="5128" max="5128" width="6.109375" style="587" customWidth="1"/>
    <col min="5129" max="5129" width="5.6640625" style="587" customWidth="1"/>
    <col min="5130" max="5130" width="8.5546875" style="587" customWidth="1"/>
    <col min="5131" max="5131" width="7.44140625" style="587" customWidth="1"/>
    <col min="5132" max="5132" width="9.109375" style="587"/>
    <col min="5133" max="5133" width="6.88671875" style="587" customWidth="1"/>
    <col min="5134" max="5134" width="8.109375" style="587" customWidth="1"/>
    <col min="5135" max="5135" width="7" style="587" customWidth="1"/>
    <col min="5136" max="5136" width="6.5546875" style="587" customWidth="1"/>
    <col min="5137" max="5137" width="12.5546875" style="587" customWidth="1"/>
    <col min="5138" max="5138" width="12.88671875" style="587" customWidth="1"/>
    <col min="5139" max="5376" width="9.109375" style="587"/>
    <col min="5377" max="5377" width="16.44140625" style="587" customWidth="1"/>
    <col min="5378" max="5378" width="13.109375" style="587" customWidth="1"/>
    <col min="5379" max="5379" width="5.109375" style="587" customWidth="1"/>
    <col min="5380" max="5380" width="6.44140625" style="587" customWidth="1"/>
    <col min="5381" max="5381" width="4.33203125" style="587" customWidth="1"/>
    <col min="5382" max="5382" width="5.33203125" style="587" customWidth="1"/>
    <col min="5383" max="5383" width="4.88671875" style="587" customWidth="1"/>
    <col min="5384" max="5384" width="6.109375" style="587" customWidth="1"/>
    <col min="5385" max="5385" width="5.6640625" style="587" customWidth="1"/>
    <col min="5386" max="5386" width="8.5546875" style="587" customWidth="1"/>
    <col min="5387" max="5387" width="7.44140625" style="587" customWidth="1"/>
    <col min="5388" max="5388" width="9.109375" style="587"/>
    <col min="5389" max="5389" width="6.88671875" style="587" customWidth="1"/>
    <col min="5390" max="5390" width="8.109375" style="587" customWidth="1"/>
    <col min="5391" max="5391" width="7" style="587" customWidth="1"/>
    <col min="5392" max="5392" width="6.5546875" style="587" customWidth="1"/>
    <col min="5393" max="5393" width="12.5546875" style="587" customWidth="1"/>
    <col min="5394" max="5394" width="12.88671875" style="587" customWidth="1"/>
    <col min="5395" max="5632" width="9.109375" style="587"/>
    <col min="5633" max="5633" width="16.44140625" style="587" customWidth="1"/>
    <col min="5634" max="5634" width="13.109375" style="587" customWidth="1"/>
    <col min="5635" max="5635" width="5.109375" style="587" customWidth="1"/>
    <col min="5636" max="5636" width="6.44140625" style="587" customWidth="1"/>
    <col min="5637" max="5637" width="4.33203125" style="587" customWidth="1"/>
    <col min="5638" max="5638" width="5.33203125" style="587" customWidth="1"/>
    <col min="5639" max="5639" width="4.88671875" style="587" customWidth="1"/>
    <col min="5640" max="5640" width="6.109375" style="587" customWidth="1"/>
    <col min="5641" max="5641" width="5.6640625" style="587" customWidth="1"/>
    <col min="5642" max="5642" width="8.5546875" style="587" customWidth="1"/>
    <col min="5643" max="5643" width="7.44140625" style="587" customWidth="1"/>
    <col min="5644" max="5644" width="9.109375" style="587"/>
    <col min="5645" max="5645" width="6.88671875" style="587" customWidth="1"/>
    <col min="5646" max="5646" width="8.109375" style="587" customWidth="1"/>
    <col min="5647" max="5647" width="7" style="587" customWidth="1"/>
    <col min="5648" max="5648" width="6.5546875" style="587" customWidth="1"/>
    <col min="5649" max="5649" width="12.5546875" style="587" customWidth="1"/>
    <col min="5650" max="5650" width="12.88671875" style="587" customWidth="1"/>
    <col min="5651" max="5888" width="9.109375" style="587"/>
    <col min="5889" max="5889" width="16.44140625" style="587" customWidth="1"/>
    <col min="5890" max="5890" width="13.109375" style="587" customWidth="1"/>
    <col min="5891" max="5891" width="5.109375" style="587" customWidth="1"/>
    <col min="5892" max="5892" width="6.44140625" style="587" customWidth="1"/>
    <col min="5893" max="5893" width="4.33203125" style="587" customWidth="1"/>
    <col min="5894" max="5894" width="5.33203125" style="587" customWidth="1"/>
    <col min="5895" max="5895" width="4.88671875" style="587" customWidth="1"/>
    <col min="5896" max="5896" width="6.109375" style="587" customWidth="1"/>
    <col min="5897" max="5897" width="5.6640625" style="587" customWidth="1"/>
    <col min="5898" max="5898" width="8.5546875" style="587" customWidth="1"/>
    <col min="5899" max="5899" width="7.44140625" style="587" customWidth="1"/>
    <col min="5900" max="5900" width="9.109375" style="587"/>
    <col min="5901" max="5901" width="6.88671875" style="587" customWidth="1"/>
    <col min="5902" max="5902" width="8.109375" style="587" customWidth="1"/>
    <col min="5903" max="5903" width="7" style="587" customWidth="1"/>
    <col min="5904" max="5904" width="6.5546875" style="587" customWidth="1"/>
    <col min="5905" max="5905" width="12.5546875" style="587" customWidth="1"/>
    <col min="5906" max="5906" width="12.88671875" style="587" customWidth="1"/>
    <col min="5907" max="6144" width="9.109375" style="587"/>
    <col min="6145" max="6145" width="16.44140625" style="587" customWidth="1"/>
    <col min="6146" max="6146" width="13.109375" style="587" customWidth="1"/>
    <col min="6147" max="6147" width="5.109375" style="587" customWidth="1"/>
    <col min="6148" max="6148" width="6.44140625" style="587" customWidth="1"/>
    <col min="6149" max="6149" width="4.33203125" style="587" customWidth="1"/>
    <col min="6150" max="6150" width="5.33203125" style="587" customWidth="1"/>
    <col min="6151" max="6151" width="4.88671875" style="587" customWidth="1"/>
    <col min="6152" max="6152" width="6.109375" style="587" customWidth="1"/>
    <col min="6153" max="6153" width="5.6640625" style="587" customWidth="1"/>
    <col min="6154" max="6154" width="8.5546875" style="587" customWidth="1"/>
    <col min="6155" max="6155" width="7.44140625" style="587" customWidth="1"/>
    <col min="6156" max="6156" width="9.109375" style="587"/>
    <col min="6157" max="6157" width="6.88671875" style="587" customWidth="1"/>
    <col min="6158" max="6158" width="8.109375" style="587" customWidth="1"/>
    <col min="6159" max="6159" width="7" style="587" customWidth="1"/>
    <col min="6160" max="6160" width="6.5546875" style="587" customWidth="1"/>
    <col min="6161" max="6161" width="12.5546875" style="587" customWidth="1"/>
    <col min="6162" max="6162" width="12.88671875" style="587" customWidth="1"/>
    <col min="6163" max="6400" width="9.109375" style="587"/>
    <col min="6401" max="6401" width="16.44140625" style="587" customWidth="1"/>
    <col min="6402" max="6402" width="13.109375" style="587" customWidth="1"/>
    <col min="6403" max="6403" width="5.109375" style="587" customWidth="1"/>
    <col min="6404" max="6404" width="6.44140625" style="587" customWidth="1"/>
    <col min="6405" max="6405" width="4.33203125" style="587" customWidth="1"/>
    <col min="6406" max="6406" width="5.33203125" style="587" customWidth="1"/>
    <col min="6407" max="6407" width="4.88671875" style="587" customWidth="1"/>
    <col min="6408" max="6408" width="6.109375" style="587" customWidth="1"/>
    <col min="6409" max="6409" width="5.6640625" style="587" customWidth="1"/>
    <col min="6410" max="6410" width="8.5546875" style="587" customWidth="1"/>
    <col min="6411" max="6411" width="7.44140625" style="587" customWidth="1"/>
    <col min="6412" max="6412" width="9.109375" style="587"/>
    <col min="6413" max="6413" width="6.88671875" style="587" customWidth="1"/>
    <col min="6414" max="6414" width="8.109375" style="587" customWidth="1"/>
    <col min="6415" max="6415" width="7" style="587" customWidth="1"/>
    <col min="6416" max="6416" width="6.5546875" style="587" customWidth="1"/>
    <col min="6417" max="6417" width="12.5546875" style="587" customWidth="1"/>
    <col min="6418" max="6418" width="12.88671875" style="587" customWidth="1"/>
    <col min="6419" max="6656" width="9.109375" style="587"/>
    <col min="6657" max="6657" width="16.44140625" style="587" customWidth="1"/>
    <col min="6658" max="6658" width="13.109375" style="587" customWidth="1"/>
    <col min="6659" max="6659" width="5.109375" style="587" customWidth="1"/>
    <col min="6660" max="6660" width="6.44140625" style="587" customWidth="1"/>
    <col min="6661" max="6661" width="4.33203125" style="587" customWidth="1"/>
    <col min="6662" max="6662" width="5.33203125" style="587" customWidth="1"/>
    <col min="6663" max="6663" width="4.88671875" style="587" customWidth="1"/>
    <col min="6664" max="6664" width="6.109375" style="587" customWidth="1"/>
    <col min="6665" max="6665" width="5.6640625" style="587" customWidth="1"/>
    <col min="6666" max="6666" width="8.5546875" style="587" customWidth="1"/>
    <col min="6667" max="6667" width="7.44140625" style="587" customWidth="1"/>
    <col min="6668" max="6668" width="9.109375" style="587"/>
    <col min="6669" max="6669" width="6.88671875" style="587" customWidth="1"/>
    <col min="6670" max="6670" width="8.109375" style="587" customWidth="1"/>
    <col min="6671" max="6671" width="7" style="587" customWidth="1"/>
    <col min="6672" max="6672" width="6.5546875" style="587" customWidth="1"/>
    <col min="6673" max="6673" width="12.5546875" style="587" customWidth="1"/>
    <col min="6674" max="6674" width="12.88671875" style="587" customWidth="1"/>
    <col min="6675" max="6912" width="9.109375" style="587"/>
    <col min="6913" max="6913" width="16.44140625" style="587" customWidth="1"/>
    <col min="6914" max="6914" width="13.109375" style="587" customWidth="1"/>
    <col min="6915" max="6915" width="5.109375" style="587" customWidth="1"/>
    <col min="6916" max="6916" width="6.44140625" style="587" customWidth="1"/>
    <col min="6917" max="6917" width="4.33203125" style="587" customWidth="1"/>
    <col min="6918" max="6918" width="5.33203125" style="587" customWidth="1"/>
    <col min="6919" max="6919" width="4.88671875" style="587" customWidth="1"/>
    <col min="6920" max="6920" width="6.109375" style="587" customWidth="1"/>
    <col min="6921" max="6921" width="5.6640625" style="587" customWidth="1"/>
    <col min="6922" max="6922" width="8.5546875" style="587" customWidth="1"/>
    <col min="6923" max="6923" width="7.44140625" style="587" customWidth="1"/>
    <col min="6924" max="6924" width="9.109375" style="587"/>
    <col min="6925" max="6925" width="6.88671875" style="587" customWidth="1"/>
    <col min="6926" max="6926" width="8.109375" style="587" customWidth="1"/>
    <col min="6927" max="6927" width="7" style="587" customWidth="1"/>
    <col min="6928" max="6928" width="6.5546875" style="587" customWidth="1"/>
    <col min="6929" max="6929" width="12.5546875" style="587" customWidth="1"/>
    <col min="6930" max="6930" width="12.88671875" style="587" customWidth="1"/>
    <col min="6931" max="7168" width="9.109375" style="587"/>
    <col min="7169" max="7169" width="16.44140625" style="587" customWidth="1"/>
    <col min="7170" max="7170" width="13.109375" style="587" customWidth="1"/>
    <col min="7171" max="7171" width="5.109375" style="587" customWidth="1"/>
    <col min="7172" max="7172" width="6.44140625" style="587" customWidth="1"/>
    <col min="7173" max="7173" width="4.33203125" style="587" customWidth="1"/>
    <col min="7174" max="7174" width="5.33203125" style="587" customWidth="1"/>
    <col min="7175" max="7175" width="4.88671875" style="587" customWidth="1"/>
    <col min="7176" max="7176" width="6.109375" style="587" customWidth="1"/>
    <col min="7177" max="7177" width="5.6640625" style="587" customWidth="1"/>
    <col min="7178" max="7178" width="8.5546875" style="587" customWidth="1"/>
    <col min="7179" max="7179" width="7.44140625" style="587" customWidth="1"/>
    <col min="7180" max="7180" width="9.109375" style="587"/>
    <col min="7181" max="7181" width="6.88671875" style="587" customWidth="1"/>
    <col min="7182" max="7182" width="8.109375" style="587" customWidth="1"/>
    <col min="7183" max="7183" width="7" style="587" customWidth="1"/>
    <col min="7184" max="7184" width="6.5546875" style="587" customWidth="1"/>
    <col min="7185" max="7185" width="12.5546875" style="587" customWidth="1"/>
    <col min="7186" max="7186" width="12.88671875" style="587" customWidth="1"/>
    <col min="7187" max="7424" width="9.109375" style="587"/>
    <col min="7425" max="7425" width="16.44140625" style="587" customWidth="1"/>
    <col min="7426" max="7426" width="13.109375" style="587" customWidth="1"/>
    <col min="7427" max="7427" width="5.109375" style="587" customWidth="1"/>
    <col min="7428" max="7428" width="6.44140625" style="587" customWidth="1"/>
    <col min="7429" max="7429" width="4.33203125" style="587" customWidth="1"/>
    <col min="7430" max="7430" width="5.33203125" style="587" customWidth="1"/>
    <col min="7431" max="7431" width="4.88671875" style="587" customWidth="1"/>
    <col min="7432" max="7432" width="6.109375" style="587" customWidth="1"/>
    <col min="7433" max="7433" width="5.6640625" style="587" customWidth="1"/>
    <col min="7434" max="7434" width="8.5546875" style="587" customWidth="1"/>
    <col min="7435" max="7435" width="7.44140625" style="587" customWidth="1"/>
    <col min="7436" max="7436" width="9.109375" style="587"/>
    <col min="7437" max="7437" width="6.88671875" style="587" customWidth="1"/>
    <col min="7438" max="7438" width="8.109375" style="587" customWidth="1"/>
    <col min="7439" max="7439" width="7" style="587" customWidth="1"/>
    <col min="7440" max="7440" width="6.5546875" style="587" customWidth="1"/>
    <col min="7441" max="7441" width="12.5546875" style="587" customWidth="1"/>
    <col min="7442" max="7442" width="12.88671875" style="587" customWidth="1"/>
    <col min="7443" max="7680" width="9.109375" style="587"/>
    <col min="7681" max="7681" width="16.44140625" style="587" customWidth="1"/>
    <col min="7682" max="7682" width="13.109375" style="587" customWidth="1"/>
    <col min="7683" max="7683" width="5.109375" style="587" customWidth="1"/>
    <col min="7684" max="7684" width="6.44140625" style="587" customWidth="1"/>
    <col min="7685" max="7685" width="4.33203125" style="587" customWidth="1"/>
    <col min="7686" max="7686" width="5.33203125" style="587" customWidth="1"/>
    <col min="7687" max="7687" width="4.88671875" style="587" customWidth="1"/>
    <col min="7688" max="7688" width="6.109375" style="587" customWidth="1"/>
    <col min="7689" max="7689" width="5.6640625" style="587" customWidth="1"/>
    <col min="7690" max="7690" width="8.5546875" style="587" customWidth="1"/>
    <col min="7691" max="7691" width="7.44140625" style="587" customWidth="1"/>
    <col min="7692" max="7692" width="9.109375" style="587"/>
    <col min="7693" max="7693" width="6.88671875" style="587" customWidth="1"/>
    <col min="7694" max="7694" width="8.109375" style="587" customWidth="1"/>
    <col min="7695" max="7695" width="7" style="587" customWidth="1"/>
    <col min="7696" max="7696" width="6.5546875" style="587" customWidth="1"/>
    <col min="7697" max="7697" width="12.5546875" style="587" customWidth="1"/>
    <col min="7698" max="7698" width="12.88671875" style="587" customWidth="1"/>
    <col min="7699" max="7936" width="9.109375" style="587"/>
    <col min="7937" max="7937" width="16.44140625" style="587" customWidth="1"/>
    <col min="7938" max="7938" width="13.109375" style="587" customWidth="1"/>
    <col min="7939" max="7939" width="5.109375" style="587" customWidth="1"/>
    <col min="7940" max="7940" width="6.44140625" style="587" customWidth="1"/>
    <col min="7941" max="7941" width="4.33203125" style="587" customWidth="1"/>
    <col min="7942" max="7942" width="5.33203125" style="587" customWidth="1"/>
    <col min="7943" max="7943" width="4.88671875" style="587" customWidth="1"/>
    <col min="7944" max="7944" width="6.109375" style="587" customWidth="1"/>
    <col min="7945" max="7945" width="5.6640625" style="587" customWidth="1"/>
    <col min="7946" max="7946" width="8.5546875" style="587" customWidth="1"/>
    <col min="7947" max="7947" width="7.44140625" style="587" customWidth="1"/>
    <col min="7948" max="7948" width="9.109375" style="587"/>
    <col min="7949" max="7949" width="6.88671875" style="587" customWidth="1"/>
    <col min="7950" max="7950" width="8.109375" style="587" customWidth="1"/>
    <col min="7951" max="7951" width="7" style="587" customWidth="1"/>
    <col min="7952" max="7952" width="6.5546875" style="587" customWidth="1"/>
    <col min="7953" max="7953" width="12.5546875" style="587" customWidth="1"/>
    <col min="7954" max="7954" width="12.88671875" style="587" customWidth="1"/>
    <col min="7955" max="8192" width="9.109375" style="587"/>
    <col min="8193" max="8193" width="16.44140625" style="587" customWidth="1"/>
    <col min="8194" max="8194" width="13.109375" style="587" customWidth="1"/>
    <col min="8195" max="8195" width="5.109375" style="587" customWidth="1"/>
    <col min="8196" max="8196" width="6.44140625" style="587" customWidth="1"/>
    <col min="8197" max="8197" width="4.33203125" style="587" customWidth="1"/>
    <col min="8198" max="8198" width="5.33203125" style="587" customWidth="1"/>
    <col min="8199" max="8199" width="4.88671875" style="587" customWidth="1"/>
    <col min="8200" max="8200" width="6.109375" style="587" customWidth="1"/>
    <col min="8201" max="8201" width="5.6640625" style="587" customWidth="1"/>
    <col min="8202" max="8202" width="8.5546875" style="587" customWidth="1"/>
    <col min="8203" max="8203" width="7.44140625" style="587" customWidth="1"/>
    <col min="8204" max="8204" width="9.109375" style="587"/>
    <col min="8205" max="8205" width="6.88671875" style="587" customWidth="1"/>
    <col min="8206" max="8206" width="8.109375" style="587" customWidth="1"/>
    <col min="8207" max="8207" width="7" style="587" customWidth="1"/>
    <col min="8208" max="8208" width="6.5546875" style="587" customWidth="1"/>
    <col min="8209" max="8209" width="12.5546875" style="587" customWidth="1"/>
    <col min="8210" max="8210" width="12.88671875" style="587" customWidth="1"/>
    <col min="8211" max="8448" width="9.109375" style="587"/>
    <col min="8449" max="8449" width="16.44140625" style="587" customWidth="1"/>
    <col min="8450" max="8450" width="13.109375" style="587" customWidth="1"/>
    <col min="8451" max="8451" width="5.109375" style="587" customWidth="1"/>
    <col min="8452" max="8452" width="6.44140625" style="587" customWidth="1"/>
    <col min="8453" max="8453" width="4.33203125" style="587" customWidth="1"/>
    <col min="8454" max="8454" width="5.33203125" style="587" customWidth="1"/>
    <col min="8455" max="8455" width="4.88671875" style="587" customWidth="1"/>
    <col min="8456" max="8456" width="6.109375" style="587" customWidth="1"/>
    <col min="8457" max="8457" width="5.6640625" style="587" customWidth="1"/>
    <col min="8458" max="8458" width="8.5546875" style="587" customWidth="1"/>
    <col min="8459" max="8459" width="7.44140625" style="587" customWidth="1"/>
    <col min="8460" max="8460" width="9.109375" style="587"/>
    <col min="8461" max="8461" width="6.88671875" style="587" customWidth="1"/>
    <col min="8462" max="8462" width="8.109375" style="587" customWidth="1"/>
    <col min="8463" max="8463" width="7" style="587" customWidth="1"/>
    <col min="8464" max="8464" width="6.5546875" style="587" customWidth="1"/>
    <col min="8465" max="8465" width="12.5546875" style="587" customWidth="1"/>
    <col min="8466" max="8466" width="12.88671875" style="587" customWidth="1"/>
    <col min="8467" max="8704" width="9.109375" style="587"/>
    <col min="8705" max="8705" width="16.44140625" style="587" customWidth="1"/>
    <col min="8706" max="8706" width="13.109375" style="587" customWidth="1"/>
    <col min="8707" max="8707" width="5.109375" style="587" customWidth="1"/>
    <col min="8708" max="8708" width="6.44140625" style="587" customWidth="1"/>
    <col min="8709" max="8709" width="4.33203125" style="587" customWidth="1"/>
    <col min="8710" max="8710" width="5.33203125" style="587" customWidth="1"/>
    <col min="8711" max="8711" width="4.88671875" style="587" customWidth="1"/>
    <col min="8712" max="8712" width="6.109375" style="587" customWidth="1"/>
    <col min="8713" max="8713" width="5.6640625" style="587" customWidth="1"/>
    <col min="8714" max="8714" width="8.5546875" style="587" customWidth="1"/>
    <col min="8715" max="8715" width="7.44140625" style="587" customWidth="1"/>
    <col min="8716" max="8716" width="9.109375" style="587"/>
    <col min="8717" max="8717" width="6.88671875" style="587" customWidth="1"/>
    <col min="8718" max="8718" width="8.109375" style="587" customWidth="1"/>
    <col min="8719" max="8719" width="7" style="587" customWidth="1"/>
    <col min="8720" max="8720" width="6.5546875" style="587" customWidth="1"/>
    <col min="8721" max="8721" width="12.5546875" style="587" customWidth="1"/>
    <col min="8722" max="8722" width="12.88671875" style="587" customWidth="1"/>
    <col min="8723" max="8960" width="9.109375" style="587"/>
    <col min="8961" max="8961" width="16.44140625" style="587" customWidth="1"/>
    <col min="8962" max="8962" width="13.109375" style="587" customWidth="1"/>
    <col min="8963" max="8963" width="5.109375" style="587" customWidth="1"/>
    <col min="8964" max="8964" width="6.44140625" style="587" customWidth="1"/>
    <col min="8965" max="8965" width="4.33203125" style="587" customWidth="1"/>
    <col min="8966" max="8966" width="5.33203125" style="587" customWidth="1"/>
    <col min="8967" max="8967" width="4.88671875" style="587" customWidth="1"/>
    <col min="8968" max="8968" width="6.109375" style="587" customWidth="1"/>
    <col min="8969" max="8969" width="5.6640625" style="587" customWidth="1"/>
    <col min="8970" max="8970" width="8.5546875" style="587" customWidth="1"/>
    <col min="8971" max="8971" width="7.44140625" style="587" customWidth="1"/>
    <col min="8972" max="8972" width="9.109375" style="587"/>
    <col min="8973" max="8973" width="6.88671875" style="587" customWidth="1"/>
    <col min="8974" max="8974" width="8.109375" style="587" customWidth="1"/>
    <col min="8975" max="8975" width="7" style="587" customWidth="1"/>
    <col min="8976" max="8976" width="6.5546875" style="587" customWidth="1"/>
    <col min="8977" max="8977" width="12.5546875" style="587" customWidth="1"/>
    <col min="8978" max="8978" width="12.88671875" style="587" customWidth="1"/>
    <col min="8979" max="9216" width="9.109375" style="587"/>
    <col min="9217" max="9217" width="16.44140625" style="587" customWidth="1"/>
    <col min="9218" max="9218" width="13.109375" style="587" customWidth="1"/>
    <col min="9219" max="9219" width="5.109375" style="587" customWidth="1"/>
    <col min="9220" max="9220" width="6.44140625" style="587" customWidth="1"/>
    <col min="9221" max="9221" width="4.33203125" style="587" customWidth="1"/>
    <col min="9222" max="9222" width="5.33203125" style="587" customWidth="1"/>
    <col min="9223" max="9223" width="4.88671875" style="587" customWidth="1"/>
    <col min="9224" max="9224" width="6.109375" style="587" customWidth="1"/>
    <col min="9225" max="9225" width="5.6640625" style="587" customWidth="1"/>
    <col min="9226" max="9226" width="8.5546875" style="587" customWidth="1"/>
    <col min="9227" max="9227" width="7.44140625" style="587" customWidth="1"/>
    <col min="9228" max="9228" width="9.109375" style="587"/>
    <col min="9229" max="9229" width="6.88671875" style="587" customWidth="1"/>
    <col min="9230" max="9230" width="8.109375" style="587" customWidth="1"/>
    <col min="9231" max="9231" width="7" style="587" customWidth="1"/>
    <col min="9232" max="9232" width="6.5546875" style="587" customWidth="1"/>
    <col min="9233" max="9233" width="12.5546875" style="587" customWidth="1"/>
    <col min="9234" max="9234" width="12.88671875" style="587" customWidth="1"/>
    <col min="9235" max="9472" width="9.109375" style="587"/>
    <col min="9473" max="9473" width="16.44140625" style="587" customWidth="1"/>
    <col min="9474" max="9474" width="13.109375" style="587" customWidth="1"/>
    <col min="9475" max="9475" width="5.109375" style="587" customWidth="1"/>
    <col min="9476" max="9476" width="6.44140625" style="587" customWidth="1"/>
    <col min="9477" max="9477" width="4.33203125" style="587" customWidth="1"/>
    <col min="9478" max="9478" width="5.33203125" style="587" customWidth="1"/>
    <col min="9479" max="9479" width="4.88671875" style="587" customWidth="1"/>
    <col min="9480" max="9480" width="6.109375" style="587" customWidth="1"/>
    <col min="9481" max="9481" width="5.6640625" style="587" customWidth="1"/>
    <col min="9482" max="9482" width="8.5546875" style="587" customWidth="1"/>
    <col min="9483" max="9483" width="7.44140625" style="587" customWidth="1"/>
    <col min="9484" max="9484" width="9.109375" style="587"/>
    <col min="9485" max="9485" width="6.88671875" style="587" customWidth="1"/>
    <col min="9486" max="9486" width="8.109375" style="587" customWidth="1"/>
    <col min="9487" max="9487" width="7" style="587" customWidth="1"/>
    <col min="9488" max="9488" width="6.5546875" style="587" customWidth="1"/>
    <col min="9489" max="9489" width="12.5546875" style="587" customWidth="1"/>
    <col min="9490" max="9490" width="12.88671875" style="587" customWidth="1"/>
    <col min="9491" max="9728" width="9.109375" style="587"/>
    <col min="9729" max="9729" width="16.44140625" style="587" customWidth="1"/>
    <col min="9730" max="9730" width="13.109375" style="587" customWidth="1"/>
    <col min="9731" max="9731" width="5.109375" style="587" customWidth="1"/>
    <col min="9732" max="9732" width="6.44140625" style="587" customWidth="1"/>
    <col min="9733" max="9733" width="4.33203125" style="587" customWidth="1"/>
    <col min="9734" max="9734" width="5.33203125" style="587" customWidth="1"/>
    <col min="9735" max="9735" width="4.88671875" style="587" customWidth="1"/>
    <col min="9736" max="9736" width="6.109375" style="587" customWidth="1"/>
    <col min="9737" max="9737" width="5.6640625" style="587" customWidth="1"/>
    <col min="9738" max="9738" width="8.5546875" style="587" customWidth="1"/>
    <col min="9739" max="9739" width="7.44140625" style="587" customWidth="1"/>
    <col min="9740" max="9740" width="9.109375" style="587"/>
    <col min="9741" max="9741" width="6.88671875" style="587" customWidth="1"/>
    <col min="9742" max="9742" width="8.109375" style="587" customWidth="1"/>
    <col min="9743" max="9743" width="7" style="587" customWidth="1"/>
    <col min="9744" max="9744" width="6.5546875" style="587" customWidth="1"/>
    <col min="9745" max="9745" width="12.5546875" style="587" customWidth="1"/>
    <col min="9746" max="9746" width="12.88671875" style="587" customWidth="1"/>
    <col min="9747" max="9984" width="9.109375" style="587"/>
    <col min="9985" max="9985" width="16.44140625" style="587" customWidth="1"/>
    <col min="9986" max="9986" width="13.109375" style="587" customWidth="1"/>
    <col min="9987" max="9987" width="5.109375" style="587" customWidth="1"/>
    <col min="9988" max="9988" width="6.44140625" style="587" customWidth="1"/>
    <col min="9989" max="9989" width="4.33203125" style="587" customWidth="1"/>
    <col min="9990" max="9990" width="5.33203125" style="587" customWidth="1"/>
    <col min="9991" max="9991" width="4.88671875" style="587" customWidth="1"/>
    <col min="9992" max="9992" width="6.109375" style="587" customWidth="1"/>
    <col min="9993" max="9993" width="5.6640625" style="587" customWidth="1"/>
    <col min="9994" max="9994" width="8.5546875" style="587" customWidth="1"/>
    <col min="9995" max="9995" width="7.44140625" style="587" customWidth="1"/>
    <col min="9996" max="9996" width="9.109375" style="587"/>
    <col min="9997" max="9997" width="6.88671875" style="587" customWidth="1"/>
    <col min="9998" max="9998" width="8.109375" style="587" customWidth="1"/>
    <col min="9999" max="9999" width="7" style="587" customWidth="1"/>
    <col min="10000" max="10000" width="6.5546875" style="587" customWidth="1"/>
    <col min="10001" max="10001" width="12.5546875" style="587" customWidth="1"/>
    <col min="10002" max="10002" width="12.88671875" style="587" customWidth="1"/>
    <col min="10003" max="10240" width="9.109375" style="587"/>
    <col min="10241" max="10241" width="16.44140625" style="587" customWidth="1"/>
    <col min="10242" max="10242" width="13.109375" style="587" customWidth="1"/>
    <col min="10243" max="10243" width="5.109375" style="587" customWidth="1"/>
    <col min="10244" max="10244" width="6.44140625" style="587" customWidth="1"/>
    <col min="10245" max="10245" width="4.33203125" style="587" customWidth="1"/>
    <col min="10246" max="10246" width="5.33203125" style="587" customWidth="1"/>
    <col min="10247" max="10247" width="4.88671875" style="587" customWidth="1"/>
    <col min="10248" max="10248" width="6.109375" style="587" customWidth="1"/>
    <col min="10249" max="10249" width="5.6640625" style="587" customWidth="1"/>
    <col min="10250" max="10250" width="8.5546875" style="587" customWidth="1"/>
    <col min="10251" max="10251" width="7.44140625" style="587" customWidth="1"/>
    <col min="10252" max="10252" width="9.109375" style="587"/>
    <col min="10253" max="10253" width="6.88671875" style="587" customWidth="1"/>
    <col min="10254" max="10254" width="8.109375" style="587" customWidth="1"/>
    <col min="10255" max="10255" width="7" style="587" customWidth="1"/>
    <col min="10256" max="10256" width="6.5546875" style="587" customWidth="1"/>
    <col min="10257" max="10257" width="12.5546875" style="587" customWidth="1"/>
    <col min="10258" max="10258" width="12.88671875" style="587" customWidth="1"/>
    <col min="10259" max="10496" width="9.109375" style="587"/>
    <col min="10497" max="10497" width="16.44140625" style="587" customWidth="1"/>
    <col min="10498" max="10498" width="13.109375" style="587" customWidth="1"/>
    <col min="10499" max="10499" width="5.109375" style="587" customWidth="1"/>
    <col min="10500" max="10500" width="6.44140625" style="587" customWidth="1"/>
    <col min="10501" max="10501" width="4.33203125" style="587" customWidth="1"/>
    <col min="10502" max="10502" width="5.33203125" style="587" customWidth="1"/>
    <col min="10503" max="10503" width="4.88671875" style="587" customWidth="1"/>
    <col min="10504" max="10504" width="6.109375" style="587" customWidth="1"/>
    <col min="10505" max="10505" width="5.6640625" style="587" customWidth="1"/>
    <col min="10506" max="10506" width="8.5546875" style="587" customWidth="1"/>
    <col min="10507" max="10507" width="7.44140625" style="587" customWidth="1"/>
    <col min="10508" max="10508" width="9.109375" style="587"/>
    <col min="10509" max="10509" width="6.88671875" style="587" customWidth="1"/>
    <col min="10510" max="10510" width="8.109375" style="587" customWidth="1"/>
    <col min="10511" max="10511" width="7" style="587" customWidth="1"/>
    <col min="10512" max="10512" width="6.5546875" style="587" customWidth="1"/>
    <col min="10513" max="10513" width="12.5546875" style="587" customWidth="1"/>
    <col min="10514" max="10514" width="12.88671875" style="587" customWidth="1"/>
    <col min="10515" max="10752" width="9.109375" style="587"/>
    <col min="10753" max="10753" width="16.44140625" style="587" customWidth="1"/>
    <col min="10754" max="10754" width="13.109375" style="587" customWidth="1"/>
    <col min="10755" max="10755" width="5.109375" style="587" customWidth="1"/>
    <col min="10756" max="10756" width="6.44140625" style="587" customWidth="1"/>
    <col min="10757" max="10757" width="4.33203125" style="587" customWidth="1"/>
    <col min="10758" max="10758" width="5.33203125" style="587" customWidth="1"/>
    <col min="10759" max="10759" width="4.88671875" style="587" customWidth="1"/>
    <col min="10760" max="10760" width="6.109375" style="587" customWidth="1"/>
    <col min="10761" max="10761" width="5.6640625" style="587" customWidth="1"/>
    <col min="10762" max="10762" width="8.5546875" style="587" customWidth="1"/>
    <col min="10763" max="10763" width="7.44140625" style="587" customWidth="1"/>
    <col min="10764" max="10764" width="9.109375" style="587"/>
    <col min="10765" max="10765" width="6.88671875" style="587" customWidth="1"/>
    <col min="10766" max="10766" width="8.109375" style="587" customWidth="1"/>
    <col min="10767" max="10767" width="7" style="587" customWidth="1"/>
    <col min="10768" max="10768" width="6.5546875" style="587" customWidth="1"/>
    <col min="10769" max="10769" width="12.5546875" style="587" customWidth="1"/>
    <col min="10770" max="10770" width="12.88671875" style="587" customWidth="1"/>
    <col min="10771" max="11008" width="9.109375" style="587"/>
    <col min="11009" max="11009" width="16.44140625" style="587" customWidth="1"/>
    <col min="11010" max="11010" width="13.109375" style="587" customWidth="1"/>
    <col min="11011" max="11011" width="5.109375" style="587" customWidth="1"/>
    <col min="11012" max="11012" width="6.44140625" style="587" customWidth="1"/>
    <col min="11013" max="11013" width="4.33203125" style="587" customWidth="1"/>
    <col min="11014" max="11014" width="5.33203125" style="587" customWidth="1"/>
    <col min="11015" max="11015" width="4.88671875" style="587" customWidth="1"/>
    <col min="11016" max="11016" width="6.109375" style="587" customWidth="1"/>
    <col min="11017" max="11017" width="5.6640625" style="587" customWidth="1"/>
    <col min="11018" max="11018" width="8.5546875" style="587" customWidth="1"/>
    <col min="11019" max="11019" width="7.44140625" style="587" customWidth="1"/>
    <col min="11020" max="11020" width="9.109375" style="587"/>
    <col min="11021" max="11021" width="6.88671875" style="587" customWidth="1"/>
    <col min="11022" max="11022" width="8.109375" style="587" customWidth="1"/>
    <col min="11023" max="11023" width="7" style="587" customWidth="1"/>
    <col min="11024" max="11024" width="6.5546875" style="587" customWidth="1"/>
    <col min="11025" max="11025" width="12.5546875" style="587" customWidth="1"/>
    <col min="11026" max="11026" width="12.88671875" style="587" customWidth="1"/>
    <col min="11027" max="11264" width="9.109375" style="587"/>
    <col min="11265" max="11265" width="16.44140625" style="587" customWidth="1"/>
    <col min="11266" max="11266" width="13.109375" style="587" customWidth="1"/>
    <col min="11267" max="11267" width="5.109375" style="587" customWidth="1"/>
    <col min="11268" max="11268" width="6.44140625" style="587" customWidth="1"/>
    <col min="11269" max="11269" width="4.33203125" style="587" customWidth="1"/>
    <col min="11270" max="11270" width="5.33203125" style="587" customWidth="1"/>
    <col min="11271" max="11271" width="4.88671875" style="587" customWidth="1"/>
    <col min="11272" max="11272" width="6.109375" style="587" customWidth="1"/>
    <col min="11273" max="11273" width="5.6640625" style="587" customWidth="1"/>
    <col min="11274" max="11274" width="8.5546875" style="587" customWidth="1"/>
    <col min="11275" max="11275" width="7.44140625" style="587" customWidth="1"/>
    <col min="11276" max="11276" width="9.109375" style="587"/>
    <col min="11277" max="11277" width="6.88671875" style="587" customWidth="1"/>
    <col min="11278" max="11278" width="8.109375" style="587" customWidth="1"/>
    <col min="11279" max="11279" width="7" style="587" customWidth="1"/>
    <col min="11280" max="11280" width="6.5546875" style="587" customWidth="1"/>
    <col min="11281" max="11281" width="12.5546875" style="587" customWidth="1"/>
    <col min="11282" max="11282" width="12.88671875" style="587" customWidth="1"/>
    <col min="11283" max="11520" width="9.109375" style="587"/>
    <col min="11521" max="11521" width="16.44140625" style="587" customWidth="1"/>
    <col min="11522" max="11522" width="13.109375" style="587" customWidth="1"/>
    <col min="11523" max="11523" width="5.109375" style="587" customWidth="1"/>
    <col min="11524" max="11524" width="6.44140625" style="587" customWidth="1"/>
    <col min="11525" max="11525" width="4.33203125" style="587" customWidth="1"/>
    <col min="11526" max="11526" width="5.33203125" style="587" customWidth="1"/>
    <col min="11527" max="11527" width="4.88671875" style="587" customWidth="1"/>
    <col min="11528" max="11528" width="6.109375" style="587" customWidth="1"/>
    <col min="11529" max="11529" width="5.6640625" style="587" customWidth="1"/>
    <col min="11530" max="11530" width="8.5546875" style="587" customWidth="1"/>
    <col min="11531" max="11531" width="7.44140625" style="587" customWidth="1"/>
    <col min="11532" max="11532" width="9.109375" style="587"/>
    <col min="11533" max="11533" width="6.88671875" style="587" customWidth="1"/>
    <col min="11534" max="11534" width="8.109375" style="587" customWidth="1"/>
    <col min="11535" max="11535" width="7" style="587" customWidth="1"/>
    <col min="11536" max="11536" width="6.5546875" style="587" customWidth="1"/>
    <col min="11537" max="11537" width="12.5546875" style="587" customWidth="1"/>
    <col min="11538" max="11538" width="12.88671875" style="587" customWidth="1"/>
    <col min="11539" max="11776" width="9.109375" style="587"/>
    <col min="11777" max="11777" width="16.44140625" style="587" customWidth="1"/>
    <col min="11778" max="11778" width="13.109375" style="587" customWidth="1"/>
    <col min="11779" max="11779" width="5.109375" style="587" customWidth="1"/>
    <col min="11780" max="11780" width="6.44140625" style="587" customWidth="1"/>
    <col min="11781" max="11781" width="4.33203125" style="587" customWidth="1"/>
    <col min="11782" max="11782" width="5.33203125" style="587" customWidth="1"/>
    <col min="11783" max="11783" width="4.88671875" style="587" customWidth="1"/>
    <col min="11784" max="11784" width="6.109375" style="587" customWidth="1"/>
    <col min="11785" max="11785" width="5.6640625" style="587" customWidth="1"/>
    <col min="11786" max="11786" width="8.5546875" style="587" customWidth="1"/>
    <col min="11787" max="11787" width="7.44140625" style="587" customWidth="1"/>
    <col min="11788" max="11788" width="9.109375" style="587"/>
    <col min="11789" max="11789" width="6.88671875" style="587" customWidth="1"/>
    <col min="11790" max="11790" width="8.109375" style="587" customWidth="1"/>
    <col min="11791" max="11791" width="7" style="587" customWidth="1"/>
    <col min="11792" max="11792" width="6.5546875" style="587" customWidth="1"/>
    <col min="11793" max="11793" width="12.5546875" style="587" customWidth="1"/>
    <col min="11794" max="11794" width="12.88671875" style="587" customWidth="1"/>
    <col min="11795" max="12032" width="9.109375" style="587"/>
    <col min="12033" max="12033" width="16.44140625" style="587" customWidth="1"/>
    <col min="12034" max="12034" width="13.109375" style="587" customWidth="1"/>
    <col min="12035" max="12035" width="5.109375" style="587" customWidth="1"/>
    <col min="12036" max="12036" width="6.44140625" style="587" customWidth="1"/>
    <col min="12037" max="12037" width="4.33203125" style="587" customWidth="1"/>
    <col min="12038" max="12038" width="5.33203125" style="587" customWidth="1"/>
    <col min="12039" max="12039" width="4.88671875" style="587" customWidth="1"/>
    <col min="12040" max="12040" width="6.109375" style="587" customWidth="1"/>
    <col min="12041" max="12041" width="5.6640625" style="587" customWidth="1"/>
    <col min="12042" max="12042" width="8.5546875" style="587" customWidth="1"/>
    <col min="12043" max="12043" width="7.44140625" style="587" customWidth="1"/>
    <col min="12044" max="12044" width="9.109375" style="587"/>
    <col min="12045" max="12045" width="6.88671875" style="587" customWidth="1"/>
    <col min="12046" max="12046" width="8.109375" style="587" customWidth="1"/>
    <col min="12047" max="12047" width="7" style="587" customWidth="1"/>
    <col min="12048" max="12048" width="6.5546875" style="587" customWidth="1"/>
    <col min="12049" max="12049" width="12.5546875" style="587" customWidth="1"/>
    <col min="12050" max="12050" width="12.88671875" style="587" customWidth="1"/>
    <col min="12051" max="12288" width="9.109375" style="587"/>
    <col min="12289" max="12289" width="16.44140625" style="587" customWidth="1"/>
    <col min="12290" max="12290" width="13.109375" style="587" customWidth="1"/>
    <col min="12291" max="12291" width="5.109375" style="587" customWidth="1"/>
    <col min="12292" max="12292" width="6.44140625" style="587" customWidth="1"/>
    <col min="12293" max="12293" width="4.33203125" style="587" customWidth="1"/>
    <col min="12294" max="12294" width="5.33203125" style="587" customWidth="1"/>
    <col min="12295" max="12295" width="4.88671875" style="587" customWidth="1"/>
    <col min="12296" max="12296" width="6.109375" style="587" customWidth="1"/>
    <col min="12297" max="12297" width="5.6640625" style="587" customWidth="1"/>
    <col min="12298" max="12298" width="8.5546875" style="587" customWidth="1"/>
    <col min="12299" max="12299" width="7.44140625" style="587" customWidth="1"/>
    <col min="12300" max="12300" width="9.109375" style="587"/>
    <col min="12301" max="12301" width="6.88671875" style="587" customWidth="1"/>
    <col min="12302" max="12302" width="8.109375" style="587" customWidth="1"/>
    <col min="12303" max="12303" width="7" style="587" customWidth="1"/>
    <col min="12304" max="12304" width="6.5546875" style="587" customWidth="1"/>
    <col min="12305" max="12305" width="12.5546875" style="587" customWidth="1"/>
    <col min="12306" max="12306" width="12.88671875" style="587" customWidth="1"/>
    <col min="12307" max="12544" width="9.109375" style="587"/>
    <col min="12545" max="12545" width="16.44140625" style="587" customWidth="1"/>
    <col min="12546" max="12546" width="13.109375" style="587" customWidth="1"/>
    <col min="12547" max="12547" width="5.109375" style="587" customWidth="1"/>
    <col min="12548" max="12548" width="6.44140625" style="587" customWidth="1"/>
    <col min="12549" max="12549" width="4.33203125" style="587" customWidth="1"/>
    <col min="12550" max="12550" width="5.33203125" style="587" customWidth="1"/>
    <col min="12551" max="12551" width="4.88671875" style="587" customWidth="1"/>
    <col min="12552" max="12552" width="6.109375" style="587" customWidth="1"/>
    <col min="12553" max="12553" width="5.6640625" style="587" customWidth="1"/>
    <col min="12554" max="12554" width="8.5546875" style="587" customWidth="1"/>
    <col min="12555" max="12555" width="7.44140625" style="587" customWidth="1"/>
    <col min="12556" max="12556" width="9.109375" style="587"/>
    <col min="12557" max="12557" width="6.88671875" style="587" customWidth="1"/>
    <col min="12558" max="12558" width="8.109375" style="587" customWidth="1"/>
    <col min="12559" max="12559" width="7" style="587" customWidth="1"/>
    <col min="12560" max="12560" width="6.5546875" style="587" customWidth="1"/>
    <col min="12561" max="12561" width="12.5546875" style="587" customWidth="1"/>
    <col min="12562" max="12562" width="12.88671875" style="587" customWidth="1"/>
    <col min="12563" max="12800" width="9.109375" style="587"/>
    <col min="12801" max="12801" width="16.44140625" style="587" customWidth="1"/>
    <col min="12802" max="12802" width="13.109375" style="587" customWidth="1"/>
    <col min="12803" max="12803" width="5.109375" style="587" customWidth="1"/>
    <col min="12804" max="12804" width="6.44140625" style="587" customWidth="1"/>
    <col min="12805" max="12805" width="4.33203125" style="587" customWidth="1"/>
    <col min="12806" max="12806" width="5.33203125" style="587" customWidth="1"/>
    <col min="12807" max="12807" width="4.88671875" style="587" customWidth="1"/>
    <col min="12808" max="12808" width="6.109375" style="587" customWidth="1"/>
    <col min="12809" max="12809" width="5.6640625" style="587" customWidth="1"/>
    <col min="12810" max="12810" width="8.5546875" style="587" customWidth="1"/>
    <col min="12811" max="12811" width="7.44140625" style="587" customWidth="1"/>
    <col min="12812" max="12812" width="9.109375" style="587"/>
    <col min="12813" max="12813" width="6.88671875" style="587" customWidth="1"/>
    <col min="12814" max="12814" width="8.109375" style="587" customWidth="1"/>
    <col min="12815" max="12815" width="7" style="587" customWidth="1"/>
    <col min="12816" max="12816" width="6.5546875" style="587" customWidth="1"/>
    <col min="12817" max="12817" width="12.5546875" style="587" customWidth="1"/>
    <col min="12818" max="12818" width="12.88671875" style="587" customWidth="1"/>
    <col min="12819" max="13056" width="9.109375" style="587"/>
    <col min="13057" max="13057" width="16.44140625" style="587" customWidth="1"/>
    <col min="13058" max="13058" width="13.109375" style="587" customWidth="1"/>
    <col min="13059" max="13059" width="5.109375" style="587" customWidth="1"/>
    <col min="13060" max="13060" width="6.44140625" style="587" customWidth="1"/>
    <col min="13061" max="13061" width="4.33203125" style="587" customWidth="1"/>
    <col min="13062" max="13062" width="5.33203125" style="587" customWidth="1"/>
    <col min="13063" max="13063" width="4.88671875" style="587" customWidth="1"/>
    <col min="13064" max="13064" width="6.109375" style="587" customWidth="1"/>
    <col min="13065" max="13065" width="5.6640625" style="587" customWidth="1"/>
    <col min="13066" max="13066" width="8.5546875" style="587" customWidth="1"/>
    <col min="13067" max="13067" width="7.44140625" style="587" customWidth="1"/>
    <col min="13068" max="13068" width="9.109375" style="587"/>
    <col min="13069" max="13069" width="6.88671875" style="587" customWidth="1"/>
    <col min="13070" max="13070" width="8.109375" style="587" customWidth="1"/>
    <col min="13071" max="13071" width="7" style="587" customWidth="1"/>
    <col min="13072" max="13072" width="6.5546875" style="587" customWidth="1"/>
    <col min="13073" max="13073" width="12.5546875" style="587" customWidth="1"/>
    <col min="13074" max="13074" width="12.88671875" style="587" customWidth="1"/>
    <col min="13075" max="13312" width="9.109375" style="587"/>
    <col min="13313" max="13313" width="16.44140625" style="587" customWidth="1"/>
    <col min="13314" max="13314" width="13.109375" style="587" customWidth="1"/>
    <col min="13315" max="13315" width="5.109375" style="587" customWidth="1"/>
    <col min="13316" max="13316" width="6.44140625" style="587" customWidth="1"/>
    <col min="13317" max="13317" width="4.33203125" style="587" customWidth="1"/>
    <col min="13318" max="13318" width="5.33203125" style="587" customWidth="1"/>
    <col min="13319" max="13319" width="4.88671875" style="587" customWidth="1"/>
    <col min="13320" max="13320" width="6.109375" style="587" customWidth="1"/>
    <col min="13321" max="13321" width="5.6640625" style="587" customWidth="1"/>
    <col min="13322" max="13322" width="8.5546875" style="587" customWidth="1"/>
    <col min="13323" max="13323" width="7.44140625" style="587" customWidth="1"/>
    <col min="13324" max="13324" width="9.109375" style="587"/>
    <col min="13325" max="13325" width="6.88671875" style="587" customWidth="1"/>
    <col min="13326" max="13326" width="8.109375" style="587" customWidth="1"/>
    <col min="13327" max="13327" width="7" style="587" customWidth="1"/>
    <col min="13328" max="13328" width="6.5546875" style="587" customWidth="1"/>
    <col min="13329" max="13329" width="12.5546875" style="587" customWidth="1"/>
    <col min="13330" max="13330" width="12.88671875" style="587" customWidth="1"/>
    <col min="13331" max="13568" width="9.109375" style="587"/>
    <col min="13569" max="13569" width="16.44140625" style="587" customWidth="1"/>
    <col min="13570" max="13570" width="13.109375" style="587" customWidth="1"/>
    <col min="13571" max="13571" width="5.109375" style="587" customWidth="1"/>
    <col min="13572" max="13572" width="6.44140625" style="587" customWidth="1"/>
    <col min="13573" max="13573" width="4.33203125" style="587" customWidth="1"/>
    <col min="13574" max="13574" width="5.33203125" style="587" customWidth="1"/>
    <col min="13575" max="13575" width="4.88671875" style="587" customWidth="1"/>
    <col min="13576" max="13576" width="6.109375" style="587" customWidth="1"/>
    <col min="13577" max="13577" width="5.6640625" style="587" customWidth="1"/>
    <col min="13578" max="13578" width="8.5546875" style="587" customWidth="1"/>
    <col min="13579" max="13579" width="7.44140625" style="587" customWidth="1"/>
    <col min="13580" max="13580" width="9.109375" style="587"/>
    <col min="13581" max="13581" width="6.88671875" style="587" customWidth="1"/>
    <col min="13582" max="13582" width="8.109375" style="587" customWidth="1"/>
    <col min="13583" max="13583" width="7" style="587" customWidth="1"/>
    <col min="13584" max="13584" width="6.5546875" style="587" customWidth="1"/>
    <col min="13585" max="13585" width="12.5546875" style="587" customWidth="1"/>
    <col min="13586" max="13586" width="12.88671875" style="587" customWidth="1"/>
    <col min="13587" max="13824" width="9.109375" style="587"/>
    <col min="13825" max="13825" width="16.44140625" style="587" customWidth="1"/>
    <col min="13826" max="13826" width="13.109375" style="587" customWidth="1"/>
    <col min="13827" max="13827" width="5.109375" style="587" customWidth="1"/>
    <col min="13828" max="13828" width="6.44140625" style="587" customWidth="1"/>
    <col min="13829" max="13829" width="4.33203125" style="587" customWidth="1"/>
    <col min="13830" max="13830" width="5.33203125" style="587" customWidth="1"/>
    <col min="13831" max="13831" width="4.88671875" style="587" customWidth="1"/>
    <col min="13832" max="13832" width="6.109375" style="587" customWidth="1"/>
    <col min="13833" max="13833" width="5.6640625" style="587" customWidth="1"/>
    <col min="13834" max="13834" width="8.5546875" style="587" customWidth="1"/>
    <col min="13835" max="13835" width="7.44140625" style="587" customWidth="1"/>
    <col min="13836" max="13836" width="9.109375" style="587"/>
    <col min="13837" max="13837" width="6.88671875" style="587" customWidth="1"/>
    <col min="13838" max="13838" width="8.109375" style="587" customWidth="1"/>
    <col min="13839" max="13839" width="7" style="587" customWidth="1"/>
    <col min="13840" max="13840" width="6.5546875" style="587" customWidth="1"/>
    <col min="13841" max="13841" width="12.5546875" style="587" customWidth="1"/>
    <col min="13842" max="13842" width="12.88671875" style="587" customWidth="1"/>
    <col min="13843" max="14080" width="9.109375" style="587"/>
    <col min="14081" max="14081" width="16.44140625" style="587" customWidth="1"/>
    <col min="14082" max="14082" width="13.109375" style="587" customWidth="1"/>
    <col min="14083" max="14083" width="5.109375" style="587" customWidth="1"/>
    <col min="14084" max="14084" width="6.44140625" style="587" customWidth="1"/>
    <col min="14085" max="14085" width="4.33203125" style="587" customWidth="1"/>
    <col min="14086" max="14086" width="5.33203125" style="587" customWidth="1"/>
    <col min="14087" max="14087" width="4.88671875" style="587" customWidth="1"/>
    <col min="14088" max="14088" width="6.109375" style="587" customWidth="1"/>
    <col min="14089" max="14089" width="5.6640625" style="587" customWidth="1"/>
    <col min="14090" max="14090" width="8.5546875" style="587" customWidth="1"/>
    <col min="14091" max="14091" width="7.44140625" style="587" customWidth="1"/>
    <col min="14092" max="14092" width="9.109375" style="587"/>
    <col min="14093" max="14093" width="6.88671875" style="587" customWidth="1"/>
    <col min="14094" max="14094" width="8.109375" style="587" customWidth="1"/>
    <col min="14095" max="14095" width="7" style="587" customWidth="1"/>
    <col min="14096" max="14096" width="6.5546875" style="587" customWidth="1"/>
    <col min="14097" max="14097" width="12.5546875" style="587" customWidth="1"/>
    <col min="14098" max="14098" width="12.88671875" style="587" customWidth="1"/>
    <col min="14099" max="14336" width="9.109375" style="587"/>
    <col min="14337" max="14337" width="16.44140625" style="587" customWidth="1"/>
    <col min="14338" max="14338" width="13.109375" style="587" customWidth="1"/>
    <col min="14339" max="14339" width="5.109375" style="587" customWidth="1"/>
    <col min="14340" max="14340" width="6.44140625" style="587" customWidth="1"/>
    <col min="14341" max="14341" width="4.33203125" style="587" customWidth="1"/>
    <col min="14342" max="14342" width="5.33203125" style="587" customWidth="1"/>
    <col min="14343" max="14343" width="4.88671875" style="587" customWidth="1"/>
    <col min="14344" max="14344" width="6.109375" style="587" customWidth="1"/>
    <col min="14345" max="14345" width="5.6640625" style="587" customWidth="1"/>
    <col min="14346" max="14346" width="8.5546875" style="587" customWidth="1"/>
    <col min="14347" max="14347" width="7.44140625" style="587" customWidth="1"/>
    <col min="14348" max="14348" width="9.109375" style="587"/>
    <col min="14349" max="14349" width="6.88671875" style="587" customWidth="1"/>
    <col min="14350" max="14350" width="8.109375" style="587" customWidth="1"/>
    <col min="14351" max="14351" width="7" style="587" customWidth="1"/>
    <col min="14352" max="14352" width="6.5546875" style="587" customWidth="1"/>
    <col min="14353" max="14353" width="12.5546875" style="587" customWidth="1"/>
    <col min="14354" max="14354" width="12.88671875" style="587" customWidth="1"/>
    <col min="14355" max="14592" width="9.109375" style="587"/>
    <col min="14593" max="14593" width="16.44140625" style="587" customWidth="1"/>
    <col min="14594" max="14594" width="13.109375" style="587" customWidth="1"/>
    <col min="14595" max="14595" width="5.109375" style="587" customWidth="1"/>
    <col min="14596" max="14596" width="6.44140625" style="587" customWidth="1"/>
    <col min="14597" max="14597" width="4.33203125" style="587" customWidth="1"/>
    <col min="14598" max="14598" width="5.33203125" style="587" customWidth="1"/>
    <col min="14599" max="14599" width="4.88671875" style="587" customWidth="1"/>
    <col min="14600" max="14600" width="6.109375" style="587" customWidth="1"/>
    <col min="14601" max="14601" width="5.6640625" style="587" customWidth="1"/>
    <col min="14602" max="14602" width="8.5546875" style="587" customWidth="1"/>
    <col min="14603" max="14603" width="7.44140625" style="587" customWidth="1"/>
    <col min="14604" max="14604" width="9.109375" style="587"/>
    <col min="14605" max="14605" width="6.88671875" style="587" customWidth="1"/>
    <col min="14606" max="14606" width="8.109375" style="587" customWidth="1"/>
    <col min="14607" max="14607" width="7" style="587" customWidth="1"/>
    <col min="14608" max="14608" width="6.5546875" style="587" customWidth="1"/>
    <col min="14609" max="14609" width="12.5546875" style="587" customWidth="1"/>
    <col min="14610" max="14610" width="12.88671875" style="587" customWidth="1"/>
    <col min="14611" max="14848" width="9.109375" style="587"/>
    <col min="14849" max="14849" width="16.44140625" style="587" customWidth="1"/>
    <col min="14850" max="14850" width="13.109375" style="587" customWidth="1"/>
    <col min="14851" max="14851" width="5.109375" style="587" customWidth="1"/>
    <col min="14852" max="14852" width="6.44140625" style="587" customWidth="1"/>
    <col min="14853" max="14853" width="4.33203125" style="587" customWidth="1"/>
    <col min="14854" max="14854" width="5.33203125" style="587" customWidth="1"/>
    <col min="14855" max="14855" width="4.88671875" style="587" customWidth="1"/>
    <col min="14856" max="14856" width="6.109375" style="587" customWidth="1"/>
    <col min="14857" max="14857" width="5.6640625" style="587" customWidth="1"/>
    <col min="14858" max="14858" width="8.5546875" style="587" customWidth="1"/>
    <col min="14859" max="14859" width="7.44140625" style="587" customWidth="1"/>
    <col min="14860" max="14860" width="9.109375" style="587"/>
    <col min="14861" max="14861" width="6.88671875" style="587" customWidth="1"/>
    <col min="14862" max="14862" width="8.109375" style="587" customWidth="1"/>
    <col min="14863" max="14863" width="7" style="587" customWidth="1"/>
    <col min="14864" max="14864" width="6.5546875" style="587" customWidth="1"/>
    <col min="14865" max="14865" width="12.5546875" style="587" customWidth="1"/>
    <col min="14866" max="14866" width="12.88671875" style="587" customWidth="1"/>
    <col min="14867" max="15104" width="9.109375" style="587"/>
    <col min="15105" max="15105" width="16.44140625" style="587" customWidth="1"/>
    <col min="15106" max="15106" width="13.109375" style="587" customWidth="1"/>
    <col min="15107" max="15107" width="5.109375" style="587" customWidth="1"/>
    <col min="15108" max="15108" width="6.44140625" style="587" customWidth="1"/>
    <col min="15109" max="15109" width="4.33203125" style="587" customWidth="1"/>
    <col min="15110" max="15110" width="5.33203125" style="587" customWidth="1"/>
    <col min="15111" max="15111" width="4.88671875" style="587" customWidth="1"/>
    <col min="15112" max="15112" width="6.109375" style="587" customWidth="1"/>
    <col min="15113" max="15113" width="5.6640625" style="587" customWidth="1"/>
    <col min="15114" max="15114" width="8.5546875" style="587" customWidth="1"/>
    <col min="15115" max="15115" width="7.44140625" style="587" customWidth="1"/>
    <col min="15116" max="15116" width="9.109375" style="587"/>
    <col min="15117" max="15117" width="6.88671875" style="587" customWidth="1"/>
    <col min="15118" max="15118" width="8.109375" style="587" customWidth="1"/>
    <col min="15119" max="15119" width="7" style="587" customWidth="1"/>
    <col min="15120" max="15120" width="6.5546875" style="587" customWidth="1"/>
    <col min="15121" max="15121" width="12.5546875" style="587" customWidth="1"/>
    <col min="15122" max="15122" width="12.88671875" style="587" customWidth="1"/>
    <col min="15123" max="15360" width="9.109375" style="587"/>
    <col min="15361" max="15361" width="16.44140625" style="587" customWidth="1"/>
    <col min="15362" max="15362" width="13.109375" style="587" customWidth="1"/>
    <col min="15363" max="15363" width="5.109375" style="587" customWidth="1"/>
    <col min="15364" max="15364" width="6.44140625" style="587" customWidth="1"/>
    <col min="15365" max="15365" width="4.33203125" style="587" customWidth="1"/>
    <col min="15366" max="15366" width="5.33203125" style="587" customWidth="1"/>
    <col min="15367" max="15367" width="4.88671875" style="587" customWidth="1"/>
    <col min="15368" max="15368" width="6.109375" style="587" customWidth="1"/>
    <col min="15369" max="15369" width="5.6640625" style="587" customWidth="1"/>
    <col min="15370" max="15370" width="8.5546875" style="587" customWidth="1"/>
    <col min="15371" max="15371" width="7.44140625" style="587" customWidth="1"/>
    <col min="15372" max="15372" width="9.109375" style="587"/>
    <col min="15373" max="15373" width="6.88671875" style="587" customWidth="1"/>
    <col min="15374" max="15374" width="8.109375" style="587" customWidth="1"/>
    <col min="15375" max="15375" width="7" style="587" customWidth="1"/>
    <col min="15376" max="15376" width="6.5546875" style="587" customWidth="1"/>
    <col min="15377" max="15377" width="12.5546875" style="587" customWidth="1"/>
    <col min="15378" max="15378" width="12.88671875" style="587" customWidth="1"/>
    <col min="15379" max="15616" width="9.109375" style="587"/>
    <col min="15617" max="15617" width="16.44140625" style="587" customWidth="1"/>
    <col min="15618" max="15618" width="13.109375" style="587" customWidth="1"/>
    <col min="15619" max="15619" width="5.109375" style="587" customWidth="1"/>
    <col min="15620" max="15620" width="6.44140625" style="587" customWidth="1"/>
    <col min="15621" max="15621" width="4.33203125" style="587" customWidth="1"/>
    <col min="15622" max="15622" width="5.33203125" style="587" customWidth="1"/>
    <col min="15623" max="15623" width="4.88671875" style="587" customWidth="1"/>
    <col min="15624" max="15624" width="6.109375" style="587" customWidth="1"/>
    <col min="15625" max="15625" width="5.6640625" style="587" customWidth="1"/>
    <col min="15626" max="15626" width="8.5546875" style="587" customWidth="1"/>
    <col min="15627" max="15627" width="7.44140625" style="587" customWidth="1"/>
    <col min="15628" max="15628" width="9.109375" style="587"/>
    <col min="15629" max="15629" width="6.88671875" style="587" customWidth="1"/>
    <col min="15630" max="15630" width="8.109375" style="587" customWidth="1"/>
    <col min="15631" max="15631" width="7" style="587" customWidth="1"/>
    <col min="15632" max="15632" width="6.5546875" style="587" customWidth="1"/>
    <col min="15633" max="15633" width="12.5546875" style="587" customWidth="1"/>
    <col min="15634" max="15634" width="12.88671875" style="587" customWidth="1"/>
    <col min="15635" max="15872" width="9.109375" style="587"/>
    <col min="15873" max="15873" width="16.44140625" style="587" customWidth="1"/>
    <col min="15874" max="15874" width="13.109375" style="587" customWidth="1"/>
    <col min="15875" max="15875" width="5.109375" style="587" customWidth="1"/>
    <col min="15876" max="15876" width="6.44140625" style="587" customWidth="1"/>
    <col min="15877" max="15877" width="4.33203125" style="587" customWidth="1"/>
    <col min="15878" max="15878" width="5.33203125" style="587" customWidth="1"/>
    <col min="15879" max="15879" width="4.88671875" style="587" customWidth="1"/>
    <col min="15880" max="15880" width="6.109375" style="587" customWidth="1"/>
    <col min="15881" max="15881" width="5.6640625" style="587" customWidth="1"/>
    <col min="15882" max="15882" width="8.5546875" style="587" customWidth="1"/>
    <col min="15883" max="15883" width="7.44140625" style="587" customWidth="1"/>
    <col min="15884" max="15884" width="9.109375" style="587"/>
    <col min="15885" max="15885" width="6.88671875" style="587" customWidth="1"/>
    <col min="15886" max="15886" width="8.109375" style="587" customWidth="1"/>
    <col min="15887" max="15887" width="7" style="587" customWidth="1"/>
    <col min="15888" max="15888" width="6.5546875" style="587" customWidth="1"/>
    <col min="15889" max="15889" width="12.5546875" style="587" customWidth="1"/>
    <col min="15890" max="15890" width="12.88671875" style="587" customWidth="1"/>
    <col min="15891" max="16128" width="9.109375" style="587"/>
    <col min="16129" max="16129" width="16.44140625" style="587" customWidth="1"/>
    <col min="16130" max="16130" width="13.109375" style="587" customWidth="1"/>
    <col min="16131" max="16131" width="5.109375" style="587" customWidth="1"/>
    <col min="16132" max="16132" width="6.44140625" style="587" customWidth="1"/>
    <col min="16133" max="16133" width="4.33203125" style="587" customWidth="1"/>
    <col min="16134" max="16134" width="5.33203125" style="587" customWidth="1"/>
    <col min="16135" max="16135" width="4.88671875" style="587" customWidth="1"/>
    <col min="16136" max="16136" width="6.109375" style="587" customWidth="1"/>
    <col min="16137" max="16137" width="5.6640625" style="587" customWidth="1"/>
    <col min="16138" max="16138" width="8.5546875" style="587" customWidth="1"/>
    <col min="16139" max="16139" width="7.44140625" style="587" customWidth="1"/>
    <col min="16140" max="16140" width="9.109375" style="587"/>
    <col min="16141" max="16141" width="6.88671875" style="587" customWidth="1"/>
    <col min="16142" max="16142" width="8.109375" style="587" customWidth="1"/>
    <col min="16143" max="16143" width="7" style="587" customWidth="1"/>
    <col min="16144" max="16144" width="6.5546875" style="587" customWidth="1"/>
    <col min="16145" max="16145" width="12.5546875" style="587" customWidth="1"/>
    <col min="16146" max="16146" width="12.88671875" style="587" customWidth="1"/>
    <col min="16147" max="16384" width="9.109375" style="587"/>
  </cols>
  <sheetData>
    <row r="1" spans="1:18" ht="21.6" thickBot="1">
      <c r="A1" s="2251" t="s">
        <v>765</v>
      </c>
      <c r="B1" s="2251"/>
      <c r="C1" s="2251"/>
      <c r="D1" s="2251"/>
      <c r="E1" s="2251"/>
      <c r="F1" s="2251"/>
      <c r="G1" s="2251"/>
      <c r="H1" s="2251"/>
      <c r="I1" s="2251"/>
      <c r="J1" s="2251"/>
      <c r="K1" s="2251"/>
      <c r="L1" s="2251"/>
      <c r="M1" s="2251"/>
      <c r="N1" s="2251"/>
      <c r="O1" s="2251"/>
      <c r="P1" s="2251"/>
      <c r="Q1" s="2251"/>
      <c r="R1" s="2252"/>
    </row>
    <row r="2" spans="1:18" ht="15" customHeight="1">
      <c r="A2" s="2253" t="s">
        <v>766</v>
      </c>
      <c r="B2" s="2256" t="s">
        <v>284</v>
      </c>
      <c r="C2" s="2256"/>
      <c r="D2" s="2257"/>
      <c r="E2" s="2258"/>
      <c r="F2" s="2258"/>
      <c r="G2" s="2258"/>
      <c r="H2" s="2258"/>
      <c r="I2" s="2258"/>
      <c r="J2" s="2259"/>
      <c r="K2" s="2260" t="s">
        <v>768</v>
      </c>
      <c r="L2" s="2261"/>
      <c r="M2" s="2262"/>
      <c r="N2" s="2263"/>
      <c r="O2" s="2264"/>
      <c r="P2" s="2264"/>
      <c r="Q2" s="2264"/>
      <c r="R2" s="2265"/>
    </row>
    <row r="3" spans="1:18" ht="12.75" customHeight="1">
      <c r="A3" s="2254"/>
      <c r="B3" s="2266" t="s">
        <v>769</v>
      </c>
      <c r="C3" s="2266"/>
      <c r="D3" s="2267"/>
      <c r="E3" s="2268"/>
      <c r="F3" s="2268"/>
      <c r="G3" s="2268"/>
      <c r="H3" s="2268"/>
      <c r="I3" s="2268"/>
      <c r="J3" s="2269"/>
      <c r="K3" s="2270" t="s">
        <v>770</v>
      </c>
      <c r="L3" s="2271"/>
      <c r="M3" s="2272"/>
      <c r="N3" s="2276"/>
      <c r="O3" s="2277"/>
      <c r="P3" s="2277"/>
      <c r="Q3" s="2277"/>
      <c r="R3" s="2278"/>
    </row>
    <row r="4" spans="1:18">
      <c r="A4" s="2254"/>
      <c r="B4" s="2282" t="s">
        <v>1085</v>
      </c>
      <c r="C4" s="2282"/>
      <c r="D4" s="2283"/>
      <c r="E4" s="2283"/>
      <c r="F4" s="2283"/>
      <c r="G4" s="2283"/>
      <c r="H4" s="2283"/>
      <c r="I4" s="2283"/>
      <c r="J4" s="2283"/>
      <c r="K4" s="2273"/>
      <c r="L4" s="2274"/>
      <c r="M4" s="2275"/>
      <c r="N4" s="2279"/>
      <c r="O4" s="2280"/>
      <c r="P4" s="2280"/>
      <c r="Q4" s="2280"/>
      <c r="R4" s="2281"/>
    </row>
    <row r="5" spans="1:18">
      <c r="A5" s="2255"/>
      <c r="B5" s="2282" t="s">
        <v>771</v>
      </c>
      <c r="C5" s="2282"/>
      <c r="D5" s="2284" t="s">
        <v>772</v>
      </c>
      <c r="E5" s="2284"/>
      <c r="F5" s="588"/>
      <c r="G5" s="589" t="s">
        <v>296</v>
      </c>
      <c r="H5" s="1108"/>
      <c r="I5" s="1108" t="s">
        <v>773</v>
      </c>
      <c r="J5" s="589"/>
      <c r="K5" s="2285" t="s">
        <v>774</v>
      </c>
      <c r="L5" s="2285"/>
      <c r="M5" s="2286"/>
      <c r="N5" s="2287"/>
      <c r="O5" s="2288"/>
      <c r="P5" s="2288"/>
      <c r="Q5" s="2288"/>
      <c r="R5" s="2289"/>
    </row>
    <row r="6" spans="1:18" ht="16.2" thickBot="1">
      <c r="A6" s="2314" t="s">
        <v>775</v>
      </c>
      <c r="B6" s="2315"/>
      <c r="C6" s="2315"/>
      <c r="D6" s="2315"/>
      <c r="E6" s="2315"/>
      <c r="F6" s="2315"/>
      <c r="G6" s="2315"/>
      <c r="H6" s="2315"/>
      <c r="I6" s="2315"/>
      <c r="J6" s="2315"/>
      <c r="K6" s="2315"/>
      <c r="L6" s="2315"/>
      <c r="M6" s="2315"/>
      <c r="N6" s="2315"/>
      <c r="O6" s="2315"/>
      <c r="P6" s="2315"/>
      <c r="Q6" s="2315"/>
      <c r="R6" s="2316"/>
    </row>
    <row r="7" spans="1:18" ht="22.95" customHeight="1">
      <c r="A7" s="648" t="s">
        <v>776</v>
      </c>
      <c r="B7" s="2256" t="s">
        <v>767</v>
      </c>
      <c r="C7" s="2256"/>
      <c r="D7" s="2317" t="s">
        <v>777</v>
      </c>
      <c r="E7" s="2317"/>
      <c r="F7" s="2284" t="s">
        <v>778</v>
      </c>
      <c r="G7" s="2284"/>
      <c r="H7" s="2284"/>
      <c r="I7" s="2284"/>
      <c r="J7" s="2318" t="s">
        <v>779</v>
      </c>
      <c r="K7" s="2319"/>
      <c r="L7" s="2319"/>
      <c r="M7" s="2320"/>
      <c r="N7" s="2321" t="s">
        <v>248</v>
      </c>
      <c r="O7" s="2322"/>
      <c r="P7" s="2322"/>
      <c r="Q7" s="2322"/>
      <c r="R7" s="2323"/>
    </row>
    <row r="8" spans="1:18">
      <c r="A8" s="2290"/>
      <c r="B8" s="2308"/>
      <c r="C8" s="2309"/>
      <c r="D8" s="2291"/>
      <c r="E8" s="2292"/>
      <c r="F8" s="2284" t="s">
        <v>780</v>
      </c>
      <c r="G8" s="2284"/>
      <c r="H8" s="2284" t="s">
        <v>781</v>
      </c>
      <c r="I8" s="2284"/>
      <c r="J8" s="1107"/>
      <c r="K8" s="591" t="s">
        <v>782</v>
      </c>
      <c r="L8" s="592"/>
      <c r="M8" s="593"/>
      <c r="N8" s="2297"/>
      <c r="O8" s="2298"/>
      <c r="P8" s="2298"/>
      <c r="Q8" s="2298"/>
      <c r="R8" s="2299"/>
    </row>
    <row r="9" spans="1:18">
      <c r="A9" s="2290"/>
      <c r="B9" s="2310"/>
      <c r="C9" s="2311"/>
      <c r="D9" s="2293"/>
      <c r="E9" s="2294"/>
      <c r="F9" s="2306"/>
      <c r="G9" s="2307"/>
      <c r="H9" s="2307"/>
      <c r="I9" s="2307"/>
      <c r="J9" s="594"/>
      <c r="K9" s="595" t="s">
        <v>783</v>
      </c>
      <c r="L9" s="596"/>
      <c r="M9" s="597"/>
      <c r="N9" s="2300"/>
      <c r="O9" s="2301"/>
      <c r="P9" s="2301"/>
      <c r="Q9" s="2301"/>
      <c r="R9" s="2302"/>
    </row>
    <row r="10" spans="1:18">
      <c r="A10" s="2290"/>
      <c r="B10" s="2312"/>
      <c r="C10" s="2313"/>
      <c r="D10" s="2295"/>
      <c r="E10" s="2296"/>
      <c r="F10" s="2307"/>
      <c r="G10" s="2307"/>
      <c r="H10" s="2307"/>
      <c r="I10" s="2307"/>
      <c r="J10" s="590"/>
      <c r="K10" s="598" t="s">
        <v>784</v>
      </c>
      <c r="L10" s="599"/>
      <c r="M10" s="600"/>
      <c r="N10" s="2303"/>
      <c r="O10" s="2304"/>
      <c r="P10" s="2304"/>
      <c r="Q10" s="2304"/>
      <c r="R10" s="2305"/>
    </row>
    <row r="11" spans="1:18">
      <c r="A11" s="2226" t="s">
        <v>785</v>
      </c>
      <c r="B11" s="2227"/>
      <c r="C11" s="2227"/>
      <c r="D11" s="2227"/>
      <c r="E11" s="2227"/>
      <c r="F11" s="2227"/>
      <c r="G11" s="2227"/>
      <c r="H11" s="2227"/>
      <c r="I11" s="2227"/>
      <c r="J11" s="2227"/>
      <c r="K11" s="2227"/>
      <c r="L11" s="2227"/>
      <c r="M11" s="2227"/>
      <c r="N11" s="2227"/>
      <c r="O11" s="2227"/>
      <c r="P11" s="2227"/>
      <c r="Q11" s="2228"/>
      <c r="R11" s="601"/>
    </row>
    <row r="12" spans="1:18">
      <c r="A12" s="2229" t="s">
        <v>776</v>
      </c>
      <c r="B12" s="2230" t="s">
        <v>767</v>
      </c>
      <c r="C12" s="2233" t="s">
        <v>786</v>
      </c>
      <c r="D12" s="2234"/>
      <c r="E12" s="2239" t="s">
        <v>787</v>
      </c>
      <c r="F12" s="2225" t="s">
        <v>1016</v>
      </c>
      <c r="G12" s="2225"/>
      <c r="H12" s="2225" t="s">
        <v>788</v>
      </c>
      <c r="I12" s="2225"/>
      <c r="J12" s="2233" t="s">
        <v>789</v>
      </c>
      <c r="K12" s="2234"/>
      <c r="L12" s="2245" t="s">
        <v>944</v>
      </c>
      <c r="M12" s="2246"/>
      <c r="N12" s="2246"/>
      <c r="O12" s="2246"/>
      <c r="P12" s="2247"/>
      <c r="Q12" s="2248" t="s">
        <v>790</v>
      </c>
      <c r="R12" s="2221" t="s">
        <v>248</v>
      </c>
    </row>
    <row r="13" spans="1:18">
      <c r="A13" s="2229"/>
      <c r="B13" s="2231"/>
      <c r="C13" s="2235"/>
      <c r="D13" s="2236"/>
      <c r="E13" s="2240"/>
      <c r="F13" s="2240"/>
      <c r="G13" s="2240"/>
      <c r="H13" s="2240"/>
      <c r="I13" s="2240"/>
      <c r="J13" s="2241"/>
      <c r="K13" s="2242"/>
      <c r="L13" s="2222" t="s">
        <v>791</v>
      </c>
      <c r="M13" s="2224" t="s">
        <v>792</v>
      </c>
      <c r="N13" s="2224"/>
      <c r="O13" s="2225" t="s">
        <v>793</v>
      </c>
      <c r="P13" s="2225" t="s">
        <v>794</v>
      </c>
      <c r="Q13" s="2249"/>
      <c r="R13" s="2221"/>
    </row>
    <row r="14" spans="1:18" ht="39" customHeight="1">
      <c r="A14" s="2229"/>
      <c r="B14" s="2232"/>
      <c r="C14" s="2237"/>
      <c r="D14" s="2238"/>
      <c r="E14" s="2240"/>
      <c r="F14" s="2240"/>
      <c r="G14" s="2240"/>
      <c r="H14" s="2240"/>
      <c r="I14" s="2240"/>
      <c r="J14" s="2243"/>
      <c r="K14" s="2244"/>
      <c r="L14" s="2223"/>
      <c r="M14" s="2224"/>
      <c r="N14" s="2224"/>
      <c r="O14" s="2225"/>
      <c r="P14" s="2224"/>
      <c r="Q14" s="2250"/>
      <c r="R14" s="2221"/>
    </row>
    <row r="15" spans="1:18">
      <c r="A15" s="1140"/>
      <c r="B15" s="1141"/>
      <c r="C15" s="2217"/>
      <c r="D15" s="2218"/>
      <c r="E15" s="1111"/>
      <c r="F15" s="2219"/>
      <c r="G15" s="2219"/>
      <c r="H15" s="2219"/>
      <c r="I15" s="2219"/>
      <c r="J15" s="2220"/>
      <c r="K15" s="2220"/>
      <c r="L15" s="602" t="s">
        <v>47</v>
      </c>
      <c r="M15" s="2207"/>
      <c r="N15" s="2207"/>
      <c r="O15" s="603"/>
      <c r="P15" s="603"/>
      <c r="Q15" s="603"/>
      <c r="R15" s="2214"/>
    </row>
    <row r="16" spans="1:18">
      <c r="A16" s="1110"/>
      <c r="B16" s="1109"/>
      <c r="C16" s="2217"/>
      <c r="D16" s="2218"/>
      <c r="E16" s="1111"/>
      <c r="F16" s="2219"/>
      <c r="G16" s="2219"/>
      <c r="H16" s="2219"/>
      <c r="I16" s="2219"/>
      <c r="J16" s="2220"/>
      <c r="K16" s="2220"/>
      <c r="L16" s="603"/>
      <c r="M16" s="2207"/>
      <c r="N16" s="2207"/>
      <c r="O16" s="603"/>
      <c r="P16" s="603"/>
      <c r="Q16" s="603"/>
      <c r="R16" s="2215"/>
    </row>
    <row r="17" spans="1:18">
      <c r="A17" s="1110"/>
      <c r="B17" s="1109"/>
      <c r="C17" s="2217"/>
      <c r="D17" s="2218"/>
      <c r="E17" s="1111"/>
      <c r="F17" s="2219"/>
      <c r="G17" s="2219"/>
      <c r="H17" s="2219"/>
      <c r="I17" s="2219"/>
      <c r="J17" s="2220"/>
      <c r="K17" s="2220"/>
      <c r="L17" s="603"/>
      <c r="M17" s="2207"/>
      <c r="N17" s="2207"/>
      <c r="O17" s="603"/>
      <c r="P17" s="603"/>
      <c r="Q17" s="603"/>
      <c r="R17" s="2215"/>
    </row>
    <row r="18" spans="1:18">
      <c r="A18" s="1110"/>
      <c r="B18" s="1112"/>
      <c r="C18" s="2212"/>
      <c r="D18" s="2212"/>
      <c r="E18" s="1113"/>
      <c r="F18" s="2213"/>
      <c r="G18" s="2213"/>
      <c r="H18" s="2213"/>
      <c r="I18" s="2213"/>
      <c r="J18" s="2207"/>
      <c r="K18" s="2207"/>
      <c r="L18" s="603"/>
      <c r="M18" s="2207"/>
      <c r="N18" s="2207"/>
      <c r="O18" s="603"/>
      <c r="P18" s="603"/>
      <c r="Q18" s="603"/>
      <c r="R18" s="2215"/>
    </row>
    <row r="19" spans="1:18">
      <c r="A19" s="1110"/>
      <c r="B19" s="1112"/>
      <c r="C19" s="2212"/>
      <c r="D19" s="2212"/>
      <c r="E19" s="1113"/>
      <c r="F19" s="2213"/>
      <c r="G19" s="2213"/>
      <c r="H19" s="2213"/>
      <c r="I19" s="2213"/>
      <c r="J19" s="2207"/>
      <c r="K19" s="2207"/>
      <c r="L19" s="603"/>
      <c r="M19" s="2207"/>
      <c r="N19" s="2207"/>
      <c r="O19" s="603"/>
      <c r="P19" s="603"/>
      <c r="Q19" s="603"/>
      <c r="R19" s="2215"/>
    </row>
    <row r="20" spans="1:18">
      <c r="A20" s="1110"/>
      <c r="B20" s="1112"/>
      <c r="C20" s="2212"/>
      <c r="D20" s="2212"/>
      <c r="E20" s="1113"/>
      <c r="F20" s="2213"/>
      <c r="G20" s="2213"/>
      <c r="H20" s="2213"/>
      <c r="I20" s="2213"/>
      <c r="J20" s="2207"/>
      <c r="K20" s="2207"/>
      <c r="L20" s="603"/>
      <c r="M20" s="2207"/>
      <c r="N20" s="2207"/>
      <c r="O20" s="603"/>
      <c r="P20" s="603"/>
      <c r="Q20" s="603"/>
      <c r="R20" s="2216"/>
    </row>
    <row r="21" spans="1:18">
      <c r="A21" s="604" t="s">
        <v>795</v>
      </c>
      <c r="B21" s="605"/>
      <c r="C21" s="596"/>
      <c r="D21" s="596"/>
      <c r="E21" s="596"/>
      <c r="F21" s="596"/>
      <c r="G21" s="596"/>
      <c r="H21" s="596"/>
      <c r="I21" s="596"/>
      <c r="J21" s="596"/>
      <c r="K21" s="596"/>
      <c r="L21" s="596"/>
      <c r="M21" s="596"/>
      <c r="N21" s="596"/>
      <c r="O21" s="596"/>
      <c r="P21" s="596"/>
      <c r="Q21" s="606"/>
      <c r="R21" s="607"/>
    </row>
    <row r="22" spans="1:18">
      <c r="A22" s="604"/>
      <c r="B22" s="605"/>
      <c r="C22" s="596"/>
      <c r="D22" s="596"/>
      <c r="E22" s="596"/>
      <c r="F22" s="596"/>
      <c r="G22" s="596"/>
      <c r="H22" s="596"/>
      <c r="I22" s="596"/>
      <c r="J22" s="596"/>
      <c r="K22" s="596"/>
      <c r="L22" s="596"/>
      <c r="M22" s="596"/>
      <c r="N22" s="596"/>
      <c r="O22" s="596"/>
      <c r="P22" s="596"/>
      <c r="Q22" s="606"/>
      <c r="R22" s="607"/>
    </row>
    <row r="23" spans="1:18">
      <c r="A23" s="2209" t="s">
        <v>867</v>
      </c>
      <c r="B23" s="2210"/>
      <c r="C23" s="2210"/>
      <c r="D23" s="2210"/>
      <c r="E23" s="2210"/>
      <c r="F23" s="2210"/>
      <c r="G23" s="2210"/>
      <c r="H23" s="2210"/>
      <c r="I23" s="2210"/>
      <c r="J23" s="596"/>
      <c r="K23" s="596"/>
      <c r="L23" s="596"/>
      <c r="M23" s="596"/>
      <c r="N23" s="596"/>
      <c r="O23" s="596"/>
      <c r="P23" s="596"/>
      <c r="Q23" s="606"/>
      <c r="R23" s="607"/>
    </row>
    <row r="24" spans="1:18">
      <c r="A24" s="912"/>
      <c r="B24" s="913"/>
      <c r="C24" s="913"/>
      <c r="D24" s="913"/>
      <c r="E24" s="913"/>
      <c r="F24" s="913"/>
      <c r="G24" s="913"/>
      <c r="H24" s="913"/>
      <c r="I24" s="913"/>
      <c r="J24" s="596"/>
      <c r="K24" s="596"/>
      <c r="L24" s="596"/>
      <c r="M24" s="596"/>
      <c r="N24" s="596"/>
      <c r="O24" s="596"/>
      <c r="P24" s="596"/>
      <c r="Q24" s="606"/>
      <c r="R24" s="607"/>
    </row>
    <row r="25" spans="1:18">
      <c r="A25" s="608"/>
      <c r="B25" s="596"/>
      <c r="C25" s="2325" t="s">
        <v>1046</v>
      </c>
      <c r="D25" s="2325"/>
      <c r="E25" s="2325"/>
      <c r="F25" s="2325"/>
      <c r="G25" s="2325"/>
      <c r="H25" s="596"/>
      <c r="I25" s="596"/>
      <c r="J25" s="596"/>
      <c r="K25" s="596"/>
      <c r="L25" s="596"/>
      <c r="M25" s="596"/>
      <c r="N25" s="609"/>
      <c r="O25" s="2324" t="s">
        <v>1045</v>
      </c>
      <c r="P25" s="2324"/>
      <c r="Q25" s="606"/>
      <c r="R25" s="607"/>
    </row>
    <row r="26" spans="1:18">
      <c r="A26" s="608"/>
      <c r="B26" s="596"/>
      <c r="C26" s="2324" t="s">
        <v>180</v>
      </c>
      <c r="D26" s="2324"/>
      <c r="E26" s="2324"/>
      <c r="F26" s="2324"/>
      <c r="G26" s="2324"/>
      <c r="H26" s="641"/>
      <c r="I26" s="641"/>
      <c r="J26" s="641"/>
      <c r="K26" s="641"/>
      <c r="L26" s="596"/>
      <c r="M26" s="596"/>
      <c r="N26" s="596"/>
      <c r="O26" s="2324" t="s">
        <v>319</v>
      </c>
      <c r="P26" s="2324"/>
      <c r="Q26" s="1186"/>
      <c r="R26" s="607"/>
    </row>
    <row r="27" spans="1:18" s="1192" customFormat="1" ht="24.6" customHeight="1">
      <c r="A27" s="1188"/>
      <c r="B27" s="2211" t="s">
        <v>861</v>
      </c>
      <c r="C27" s="2211"/>
      <c r="D27" s="2208"/>
      <c r="E27" s="2208"/>
      <c r="F27" s="2208"/>
      <c r="G27" s="2208"/>
      <c r="H27" s="1189"/>
      <c r="I27" s="1189"/>
      <c r="J27" s="1190"/>
      <c r="K27" s="1190"/>
      <c r="L27" s="1190"/>
      <c r="M27" s="2211" t="s">
        <v>861</v>
      </c>
      <c r="N27" s="2211"/>
      <c r="O27" s="2208"/>
      <c r="P27" s="2208"/>
      <c r="Q27" s="2208"/>
      <c r="R27" s="1191"/>
    </row>
    <row r="28" spans="1:18" s="1192" customFormat="1" ht="19.95" customHeight="1">
      <c r="A28" s="1188"/>
      <c r="B28" s="2211" t="s">
        <v>862</v>
      </c>
      <c r="C28" s="2211"/>
      <c r="D28" s="1190"/>
      <c r="E28" s="1190"/>
      <c r="F28" s="1190"/>
      <c r="G28" s="1190"/>
      <c r="H28" s="1190"/>
      <c r="I28" s="1190"/>
      <c r="J28" s="1190"/>
      <c r="K28" s="1190"/>
      <c r="L28" s="1190"/>
      <c r="M28" s="1190"/>
      <c r="N28" s="647" t="s">
        <v>863</v>
      </c>
      <c r="O28" s="1190"/>
      <c r="P28" s="1190"/>
      <c r="Q28" s="1187"/>
      <c r="R28" s="1191"/>
    </row>
    <row r="29" spans="1:18">
      <c r="A29" s="608"/>
      <c r="B29" s="596"/>
      <c r="C29" s="596"/>
      <c r="D29" s="596"/>
      <c r="E29" s="596"/>
      <c r="F29" s="596"/>
      <c r="G29" s="596"/>
      <c r="H29" s="596"/>
      <c r="I29" s="596"/>
      <c r="J29" s="596"/>
      <c r="K29" s="596"/>
      <c r="L29" s="596"/>
      <c r="M29" s="596"/>
      <c r="N29" s="647" t="s">
        <v>862</v>
      </c>
      <c r="O29" s="596"/>
      <c r="P29" s="596"/>
      <c r="Q29" s="1187"/>
      <c r="R29" s="607"/>
    </row>
    <row r="30" spans="1:18">
      <c r="A30" s="608"/>
      <c r="B30" s="596"/>
      <c r="C30" s="596"/>
      <c r="D30" s="596"/>
      <c r="E30" s="596"/>
      <c r="F30" s="596"/>
      <c r="G30" s="596"/>
      <c r="H30" s="596"/>
      <c r="I30" s="596"/>
      <c r="J30" s="596"/>
      <c r="K30" s="596"/>
      <c r="L30" s="596"/>
      <c r="M30" s="596"/>
      <c r="N30" s="596"/>
      <c r="O30" s="596"/>
      <c r="P30" s="596"/>
      <c r="Q30" s="1187"/>
      <c r="R30" s="607"/>
    </row>
    <row r="31" spans="1:18">
      <c r="A31" s="608"/>
      <c r="B31" s="596"/>
      <c r="C31" s="596"/>
      <c r="D31" s="596"/>
      <c r="E31" s="596"/>
      <c r="F31" s="596"/>
      <c r="G31" s="596"/>
      <c r="H31" s="596"/>
      <c r="I31" s="596"/>
      <c r="J31" s="596"/>
      <c r="K31" s="596"/>
      <c r="L31" s="596"/>
      <c r="M31" s="596"/>
      <c r="N31" s="596"/>
      <c r="O31" s="596"/>
      <c r="P31" s="596"/>
      <c r="Q31" s="596"/>
      <c r="R31" s="607"/>
    </row>
    <row r="32" spans="1:18">
      <c r="A32" s="608"/>
      <c r="B32" s="596"/>
      <c r="C32" s="596"/>
      <c r="D32" s="596"/>
      <c r="E32" s="596"/>
      <c r="F32" s="596"/>
      <c r="G32" s="596"/>
      <c r="H32" s="596"/>
      <c r="I32" s="596"/>
      <c r="J32" s="596"/>
      <c r="K32" s="596"/>
      <c r="L32" s="596"/>
      <c r="M32" s="596"/>
      <c r="N32" s="596"/>
      <c r="O32" s="596"/>
      <c r="P32" s="596"/>
      <c r="Q32" s="596"/>
      <c r="R32" s="607"/>
    </row>
    <row r="33" spans="1:18">
      <c r="A33" s="610"/>
      <c r="B33" s="596"/>
      <c r="C33" s="596"/>
      <c r="D33" s="596"/>
      <c r="E33" s="596"/>
      <c r="F33" s="596"/>
      <c r="G33" s="596"/>
      <c r="H33" s="596"/>
      <c r="I33" s="596"/>
      <c r="J33" s="596"/>
      <c r="K33" s="596"/>
      <c r="R33" s="601"/>
    </row>
    <row r="34" spans="1:18">
      <c r="A34" s="610"/>
      <c r="R34" s="601"/>
    </row>
    <row r="35" spans="1:18">
      <c r="A35" s="610"/>
      <c r="R35" s="601"/>
    </row>
    <row r="36" spans="1:18" ht="13.8" thickBot="1">
      <c r="A36" s="611"/>
      <c r="B36" s="612"/>
      <c r="C36" s="612"/>
      <c r="D36" s="612"/>
      <c r="E36" s="612"/>
      <c r="F36" s="612"/>
      <c r="G36" s="612"/>
      <c r="H36" s="612"/>
      <c r="I36" s="612"/>
      <c r="J36" s="612"/>
      <c r="K36" s="612"/>
      <c r="L36" s="612"/>
      <c r="M36" s="612"/>
      <c r="N36" s="612"/>
      <c r="O36" s="612"/>
      <c r="P36" s="612"/>
      <c r="Q36" s="612"/>
      <c r="R36" s="613"/>
    </row>
    <row r="37" spans="1:18">
      <c r="A37" s="587" t="s">
        <v>796</v>
      </c>
    </row>
  </sheetData>
  <mergeCells count="86">
    <mergeCell ref="O27:Q27"/>
    <mergeCell ref="C26:G26"/>
    <mergeCell ref="C25:G25"/>
    <mergeCell ref="O26:P26"/>
    <mergeCell ref="M27:N27"/>
    <mergeCell ref="B27:C27"/>
    <mergeCell ref="O25:P25"/>
    <mergeCell ref="A6:R6"/>
    <mergeCell ref="B7:C7"/>
    <mergeCell ref="D7:E7"/>
    <mergeCell ref="F7:I7"/>
    <mergeCell ref="J7:M7"/>
    <mergeCell ref="N7:R7"/>
    <mergeCell ref="A8:A10"/>
    <mergeCell ref="D8:E10"/>
    <mergeCell ref="F8:G8"/>
    <mergeCell ref="H8:I8"/>
    <mergeCell ref="N8:R10"/>
    <mergeCell ref="F9:G10"/>
    <mergeCell ref="H9:I10"/>
    <mergeCell ref="B8:C10"/>
    <mergeCell ref="A1:R1"/>
    <mergeCell ref="A2:A5"/>
    <mergeCell ref="B2:C2"/>
    <mergeCell ref="D2:J2"/>
    <mergeCell ref="K2:M2"/>
    <mergeCell ref="N2:R2"/>
    <mergeCell ref="B3:C3"/>
    <mergeCell ref="D3:J3"/>
    <mergeCell ref="K3:M4"/>
    <mergeCell ref="N3:R4"/>
    <mergeCell ref="B4:C4"/>
    <mergeCell ref="D4:J4"/>
    <mergeCell ref="B5:C5"/>
    <mergeCell ref="D5:E5"/>
    <mergeCell ref="K5:M5"/>
    <mergeCell ref="N5:R5"/>
    <mergeCell ref="A11:Q11"/>
    <mergeCell ref="A12:A14"/>
    <mergeCell ref="B12:B14"/>
    <mergeCell ref="C12:D14"/>
    <mergeCell ref="E12:E14"/>
    <mergeCell ref="F12:G14"/>
    <mergeCell ref="H12:I14"/>
    <mergeCell ref="J12:K14"/>
    <mergeCell ref="L12:P12"/>
    <mergeCell ref="Q12:Q14"/>
    <mergeCell ref="M17:N17"/>
    <mergeCell ref="R12:R14"/>
    <mergeCell ref="L13:L14"/>
    <mergeCell ref="M13:N14"/>
    <mergeCell ref="O13:O14"/>
    <mergeCell ref="P13:P14"/>
    <mergeCell ref="M18:N18"/>
    <mergeCell ref="R15:R20"/>
    <mergeCell ref="C16:D16"/>
    <mergeCell ref="F16:G16"/>
    <mergeCell ref="H16:I16"/>
    <mergeCell ref="J16:K16"/>
    <mergeCell ref="M16:N16"/>
    <mergeCell ref="C17:D17"/>
    <mergeCell ref="F17:G17"/>
    <mergeCell ref="H17:I17"/>
    <mergeCell ref="J17:K17"/>
    <mergeCell ref="C15:D15"/>
    <mergeCell ref="F15:G15"/>
    <mergeCell ref="H15:I15"/>
    <mergeCell ref="J15:K15"/>
    <mergeCell ref="M15:N15"/>
    <mergeCell ref="M20:N20"/>
    <mergeCell ref="C19:D19"/>
    <mergeCell ref="F19:G19"/>
    <mergeCell ref="H19:I19"/>
    <mergeCell ref="J19:K19"/>
    <mergeCell ref="M19:N19"/>
    <mergeCell ref="J18:K18"/>
    <mergeCell ref="D27:G27"/>
    <mergeCell ref="A23:I23"/>
    <mergeCell ref="B28:C28"/>
    <mergeCell ref="C18:D18"/>
    <mergeCell ref="F18:G18"/>
    <mergeCell ref="H18:I18"/>
    <mergeCell ref="C20:D20"/>
    <mergeCell ref="F20:G20"/>
    <mergeCell ref="H20:I20"/>
    <mergeCell ref="J20:K20"/>
  </mergeCells>
  <pageMargins left="0" right="0" top="0.39370078740157483" bottom="0.39370078740157483" header="0.51181102362204722" footer="0.51181102362204722"/>
  <pageSetup paperSize="9" scale="96" orientation="landscape" r:id="rId1"/>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pageSetUpPr fitToPage="1"/>
  </sheetPr>
  <dimension ref="A1:S35"/>
  <sheetViews>
    <sheetView topLeftCell="B1" workbookViewId="0">
      <selection activeCell="O12" sqref="O12"/>
    </sheetView>
  </sheetViews>
  <sheetFormatPr defaultRowHeight="14.4"/>
  <cols>
    <col min="2" max="2" width="4.44140625" bestFit="1" customWidth="1"/>
    <col min="3" max="3" width="5.6640625" customWidth="1"/>
    <col min="4" max="4" width="6.88671875" bestFit="1" customWidth="1"/>
    <col min="5" max="5" width="9" bestFit="1" customWidth="1"/>
    <col min="6" max="6" width="6.6640625" customWidth="1"/>
    <col min="7" max="7" width="8.109375" customWidth="1"/>
    <col min="8" max="8" width="8" customWidth="1"/>
    <col min="9" max="9" width="2.88671875" customWidth="1"/>
    <col min="10" max="10" width="23.88671875" customWidth="1"/>
    <col min="11" max="11" width="19.109375" customWidth="1"/>
    <col min="12" max="12" width="15.33203125" customWidth="1"/>
    <col min="13" max="13" width="9.6640625" customWidth="1"/>
    <col min="14" max="14" width="11.5546875" customWidth="1"/>
    <col min="15" max="15" width="13.33203125" customWidth="1"/>
    <col min="16" max="16" width="12.44140625" customWidth="1"/>
    <col min="17" max="17" width="11.33203125" customWidth="1"/>
    <col min="18" max="19" width="11" customWidth="1"/>
  </cols>
  <sheetData>
    <row r="1" spans="1:19" ht="27" customHeight="1"/>
    <row r="2" spans="1:19" ht="15" customHeight="1">
      <c r="A2" s="11"/>
      <c r="B2" s="11"/>
      <c r="C2" s="11"/>
      <c r="D2" s="11">
        <v>1.2414400000000001</v>
      </c>
      <c r="E2" s="11"/>
      <c r="F2" s="11"/>
      <c r="G2" s="11"/>
      <c r="H2" s="11"/>
      <c r="I2" s="2327" t="s">
        <v>1113</v>
      </c>
      <c r="J2" s="2328"/>
      <c r="K2" s="2328"/>
      <c r="L2" s="2328"/>
      <c r="M2" s="2328"/>
      <c r="N2" s="2328"/>
      <c r="O2" s="2328"/>
      <c r="P2" s="2328"/>
      <c r="Q2" s="2329"/>
      <c r="R2" s="18" t="s">
        <v>846</v>
      </c>
      <c r="S2" s="19">
        <v>1</v>
      </c>
    </row>
    <row r="3" spans="1:19" ht="15" customHeight="1">
      <c r="A3" s="11"/>
      <c r="B3" s="34"/>
      <c r="C3" s="34"/>
      <c r="D3" s="11">
        <v>7.9308000000000003E-2</v>
      </c>
      <c r="E3" s="11"/>
      <c r="F3" s="11"/>
      <c r="G3" s="11"/>
      <c r="H3" s="11"/>
      <c r="I3" s="2330"/>
      <c r="J3" s="2331"/>
      <c r="K3" s="2331"/>
      <c r="L3" s="2331"/>
      <c r="M3" s="2331"/>
      <c r="N3" s="2331"/>
      <c r="O3" s="2331"/>
      <c r="P3" s="2331"/>
      <c r="Q3" s="2332"/>
      <c r="R3" s="18" t="s">
        <v>845</v>
      </c>
      <c r="S3" s="41"/>
    </row>
    <row r="4" spans="1:19" ht="16.2" customHeight="1">
      <c r="A4" s="11"/>
      <c r="B4" s="35"/>
      <c r="C4" s="35"/>
      <c r="D4" s="11">
        <v>3.4424000000000003E-2</v>
      </c>
      <c r="E4" s="11"/>
      <c r="F4" s="11"/>
      <c r="G4" s="11"/>
      <c r="H4" s="11"/>
      <c r="I4" s="2333"/>
      <c r="J4" s="2334"/>
      <c r="K4" s="2334"/>
      <c r="L4" s="2334"/>
      <c r="M4" s="2334"/>
      <c r="N4" s="2334"/>
      <c r="O4" s="2334"/>
      <c r="P4" s="2334"/>
      <c r="Q4" s="2335"/>
      <c r="R4" s="18" t="s">
        <v>139</v>
      </c>
      <c r="S4" s="42">
        <v>2024</v>
      </c>
    </row>
    <row r="5" spans="1:19" ht="16.95" customHeight="1">
      <c r="A5" s="17" t="s">
        <v>181</v>
      </c>
      <c r="B5" s="17" t="s">
        <v>182</v>
      </c>
      <c r="C5" s="17" t="s">
        <v>47</v>
      </c>
      <c r="D5" s="20" t="s">
        <v>140</v>
      </c>
      <c r="E5" s="21" t="s">
        <v>141</v>
      </c>
      <c r="F5" s="21" t="s">
        <v>142</v>
      </c>
      <c r="G5" s="21" t="s">
        <v>143</v>
      </c>
      <c r="H5" s="22" t="s">
        <v>144</v>
      </c>
      <c r="I5" s="2338" t="s">
        <v>124</v>
      </c>
      <c r="J5" s="2340" t="s">
        <v>98</v>
      </c>
      <c r="K5" s="2138" t="s">
        <v>981</v>
      </c>
      <c r="L5" s="12" t="s">
        <v>141</v>
      </c>
      <c r="M5" s="2138" t="s">
        <v>924</v>
      </c>
      <c r="N5" s="12" t="s">
        <v>145</v>
      </c>
      <c r="O5" s="13" t="s">
        <v>141</v>
      </c>
      <c r="P5" s="23" t="s">
        <v>156</v>
      </c>
      <c r="Q5" s="12" t="s">
        <v>116</v>
      </c>
      <c r="R5" s="12" t="s">
        <v>982</v>
      </c>
      <c r="S5" s="634" t="s">
        <v>120</v>
      </c>
    </row>
    <row r="6" spans="1:19" ht="18" customHeight="1">
      <c r="A6" s="17" t="s">
        <v>183</v>
      </c>
      <c r="B6" s="17" t="s">
        <v>184</v>
      </c>
      <c r="C6" s="17"/>
      <c r="D6" s="24" t="s">
        <v>161</v>
      </c>
      <c r="E6" s="25" t="s">
        <v>161</v>
      </c>
      <c r="F6" s="25" t="s">
        <v>162</v>
      </c>
      <c r="G6" s="25" t="s">
        <v>163</v>
      </c>
      <c r="H6" s="26" t="s">
        <v>164</v>
      </c>
      <c r="I6" s="2339"/>
      <c r="J6" s="2341"/>
      <c r="K6" s="2139"/>
      <c r="L6" s="12" t="s">
        <v>165</v>
      </c>
      <c r="M6" s="2139"/>
      <c r="N6" s="14" t="s">
        <v>167</v>
      </c>
      <c r="O6" s="12" t="s">
        <v>983</v>
      </c>
      <c r="P6" s="23" t="s">
        <v>134</v>
      </c>
      <c r="Q6" s="12" t="s">
        <v>130</v>
      </c>
      <c r="R6" s="12" t="s">
        <v>134</v>
      </c>
      <c r="S6" s="634" t="s">
        <v>135</v>
      </c>
    </row>
    <row r="7" spans="1:19" ht="25.95" customHeight="1">
      <c r="A7" s="36"/>
      <c r="B7" s="37"/>
      <c r="C7" s="37"/>
      <c r="D7" s="27"/>
      <c r="E7" s="619">
        <v>250</v>
      </c>
      <c r="F7" s="619">
        <v>250</v>
      </c>
      <c r="G7" s="619"/>
      <c r="H7" s="620"/>
      <c r="I7" s="621">
        <v>1</v>
      </c>
      <c r="J7" s="771"/>
      <c r="K7" s="771"/>
      <c r="L7" s="772" t="s">
        <v>868</v>
      </c>
      <c r="M7" s="773" t="s">
        <v>121</v>
      </c>
      <c r="N7" s="774">
        <v>1.012556</v>
      </c>
      <c r="O7" s="39">
        <f>IF(,0,ROUND(((E7+D7+F7)*($N$7)),2))</f>
        <v>506.28</v>
      </c>
      <c r="P7" s="30">
        <f>O7</f>
        <v>506.28</v>
      </c>
      <c r="Q7" s="30">
        <v>0</v>
      </c>
      <c r="R7" s="30">
        <f>Q7</f>
        <v>0</v>
      </c>
      <c r="S7" s="30">
        <f>P7-R7</f>
        <v>506.28</v>
      </c>
    </row>
    <row r="8" spans="1:19" ht="25.95" customHeight="1">
      <c r="A8" s="36"/>
      <c r="B8" s="37"/>
      <c r="C8" s="37"/>
      <c r="D8" s="27"/>
      <c r="E8" s="619">
        <v>250</v>
      </c>
      <c r="F8" s="619">
        <v>250</v>
      </c>
      <c r="G8" s="619"/>
      <c r="H8" s="620"/>
      <c r="I8" s="621">
        <v>2</v>
      </c>
      <c r="J8" s="771"/>
      <c r="K8" s="771"/>
      <c r="L8" s="772" t="s">
        <v>868</v>
      </c>
      <c r="M8" s="773" t="s">
        <v>121</v>
      </c>
      <c r="N8" s="774"/>
      <c r="O8" s="39">
        <f>IF(,0,ROUND(((E8+D8+F8)*($N$8)),2))</f>
        <v>0</v>
      </c>
      <c r="P8" s="30">
        <f>O8</f>
        <v>0</v>
      </c>
      <c r="Q8" s="30">
        <v>0</v>
      </c>
      <c r="R8" s="30">
        <f>Q8</f>
        <v>0</v>
      </c>
      <c r="S8" s="30">
        <f>P8-R8</f>
        <v>0</v>
      </c>
    </row>
    <row r="9" spans="1:19" ht="25.95" customHeight="1">
      <c r="A9" s="36"/>
      <c r="B9" s="37"/>
      <c r="C9" s="37"/>
      <c r="D9" s="27"/>
      <c r="E9" s="619">
        <v>250</v>
      </c>
      <c r="F9" s="619">
        <v>250</v>
      </c>
      <c r="G9" s="619"/>
      <c r="H9" s="620"/>
      <c r="I9" s="621">
        <v>3</v>
      </c>
      <c r="J9" s="771"/>
      <c r="K9" s="771"/>
      <c r="L9" s="772" t="s">
        <v>868</v>
      </c>
      <c r="M9" s="773" t="s">
        <v>121</v>
      </c>
      <c r="N9" s="774"/>
      <c r="O9" s="39">
        <f>IF(,0,ROUND(((E9+D9+F9)*($N$9)),2))</f>
        <v>0</v>
      </c>
      <c r="P9" s="30">
        <f t="shared" ref="P9:P12" si="0">O9</f>
        <v>0</v>
      </c>
      <c r="Q9" s="30">
        <v>0</v>
      </c>
      <c r="R9" s="30">
        <f t="shared" ref="R9:R12" si="1">Q9</f>
        <v>0</v>
      </c>
      <c r="S9" s="30">
        <f t="shared" ref="S9:S12" si="2">P9-R9</f>
        <v>0</v>
      </c>
    </row>
    <row r="10" spans="1:19" ht="25.95" customHeight="1">
      <c r="A10" s="36"/>
      <c r="B10" s="37"/>
      <c r="C10" s="37"/>
      <c r="D10" s="27"/>
      <c r="E10" s="619">
        <v>250</v>
      </c>
      <c r="F10" s="619">
        <v>250</v>
      </c>
      <c r="G10" s="619"/>
      <c r="H10" s="620"/>
      <c r="I10" s="621">
        <v>4</v>
      </c>
      <c r="J10" s="771"/>
      <c r="K10" s="771"/>
      <c r="L10" s="772" t="s">
        <v>868</v>
      </c>
      <c r="M10" s="773" t="s">
        <v>121</v>
      </c>
      <c r="N10" s="774"/>
      <c r="O10" s="39">
        <f>IF(,0,ROUND(((E10+D10+F10)*($N$10)),2))</f>
        <v>0</v>
      </c>
      <c r="P10" s="30">
        <f t="shared" si="0"/>
        <v>0</v>
      </c>
      <c r="Q10" s="30">
        <v>0</v>
      </c>
      <c r="R10" s="30">
        <f t="shared" si="1"/>
        <v>0</v>
      </c>
      <c r="S10" s="30">
        <f t="shared" si="2"/>
        <v>0</v>
      </c>
    </row>
    <row r="11" spans="1:19" ht="25.95" customHeight="1">
      <c r="A11" s="36"/>
      <c r="B11" s="37"/>
      <c r="C11" s="37"/>
      <c r="D11" s="27"/>
      <c r="E11" s="619">
        <v>250</v>
      </c>
      <c r="F11" s="619">
        <v>250</v>
      </c>
      <c r="G11" s="619"/>
      <c r="H11" s="620"/>
      <c r="I11" s="621">
        <v>5</v>
      </c>
      <c r="J11" s="771"/>
      <c r="K11" s="771"/>
      <c r="L11" s="772" t="s">
        <v>868</v>
      </c>
      <c r="M11" s="773" t="s">
        <v>121</v>
      </c>
      <c r="N11" s="774"/>
      <c r="O11" s="39">
        <f>IF(,0,ROUND(((E11+D11+F11)*($N$11)),2))</f>
        <v>0</v>
      </c>
      <c r="P11" s="30">
        <f t="shared" si="0"/>
        <v>0</v>
      </c>
      <c r="Q11" s="30">
        <v>0</v>
      </c>
      <c r="R11" s="30">
        <f t="shared" si="1"/>
        <v>0</v>
      </c>
      <c r="S11" s="30">
        <f t="shared" si="2"/>
        <v>0</v>
      </c>
    </row>
    <row r="12" spans="1:19" ht="25.95" customHeight="1">
      <c r="A12" s="36"/>
      <c r="B12" s="37"/>
      <c r="C12" s="37"/>
      <c r="D12" s="27"/>
      <c r="E12" s="619">
        <v>250</v>
      </c>
      <c r="F12" s="619">
        <v>250</v>
      </c>
      <c r="G12" s="619"/>
      <c r="H12" s="620"/>
      <c r="I12" s="621">
        <v>6</v>
      </c>
      <c r="J12" s="771"/>
      <c r="K12" s="771"/>
      <c r="L12" s="772" t="s">
        <v>868</v>
      </c>
      <c r="M12" s="773" t="s">
        <v>121</v>
      </c>
      <c r="N12" s="774"/>
      <c r="O12" s="39">
        <f>IF(,0,ROUND(((E12+D12+F12)*($N$12)),2))</f>
        <v>0</v>
      </c>
      <c r="P12" s="30">
        <f t="shared" si="0"/>
        <v>0</v>
      </c>
      <c r="Q12" s="30">
        <v>0</v>
      </c>
      <c r="R12" s="30">
        <f t="shared" si="1"/>
        <v>0</v>
      </c>
      <c r="S12" s="30">
        <f t="shared" si="2"/>
        <v>0</v>
      </c>
    </row>
    <row r="13" spans="1:19">
      <c r="A13" s="40"/>
      <c r="B13" s="17"/>
      <c r="C13" s="17"/>
      <c r="D13" s="16"/>
      <c r="E13" s="16"/>
      <c r="F13" s="16"/>
      <c r="G13" s="16"/>
      <c r="H13" s="16"/>
      <c r="I13" s="2337" t="s">
        <v>830</v>
      </c>
      <c r="J13" s="2337"/>
      <c r="K13" s="2337"/>
      <c r="L13" s="2337"/>
      <c r="M13" s="2337"/>
      <c r="N13" s="2337"/>
      <c r="O13" s="1053">
        <f>SUM(O7:O12)</f>
        <v>506.28</v>
      </c>
      <c r="P13" s="1053">
        <f>SUM(P7:P12)</f>
        <v>506.28</v>
      </c>
      <c r="Q13" s="1053">
        <f>SUM(Q7:Q12)</f>
        <v>0</v>
      </c>
      <c r="R13" s="1053">
        <f>SUM(R7:R12)</f>
        <v>0</v>
      </c>
      <c r="S13" s="1053">
        <f>SUM(S7:S12)</f>
        <v>506.28</v>
      </c>
    </row>
    <row r="14" spans="1:19">
      <c r="A14" s="40"/>
      <c r="B14" s="17"/>
      <c r="C14" s="17"/>
      <c r="D14" s="16"/>
      <c r="E14" s="16"/>
      <c r="F14" s="16"/>
      <c r="G14" s="16"/>
      <c r="H14" s="16"/>
      <c r="I14" s="31"/>
      <c r="J14" s="31"/>
      <c r="K14" s="31"/>
      <c r="L14" s="31"/>
      <c r="M14" s="31"/>
      <c r="N14" s="31"/>
      <c r="O14" s="10"/>
      <c r="P14" s="10"/>
      <c r="Q14" s="10"/>
      <c r="R14" s="10"/>
      <c r="S14" s="10"/>
    </row>
    <row r="15" spans="1:19">
      <c r="A15" s="40"/>
      <c r="B15" s="17"/>
      <c r="C15" s="17"/>
      <c r="D15" s="16"/>
      <c r="E15" s="16"/>
      <c r="F15" s="16"/>
      <c r="G15" s="16"/>
      <c r="H15" s="16"/>
      <c r="I15" s="31"/>
      <c r="J15" s="31"/>
      <c r="K15" s="31"/>
      <c r="L15" s="31"/>
      <c r="M15" s="31"/>
      <c r="N15" s="31"/>
      <c r="O15" s="10"/>
      <c r="P15" s="10"/>
      <c r="Q15" s="10"/>
      <c r="R15" s="10"/>
      <c r="S15" s="10"/>
    </row>
    <row r="16" spans="1:19">
      <c r="A16" s="40"/>
      <c r="B16" s="17"/>
      <c r="C16" s="17"/>
      <c r="D16" s="16"/>
      <c r="E16" s="16"/>
      <c r="F16" s="16"/>
      <c r="G16" s="16"/>
      <c r="H16" s="16"/>
      <c r="I16" s="31"/>
      <c r="J16" s="31"/>
      <c r="K16" s="711">
        <f ca="1">TODAY()</f>
        <v>45785</v>
      </c>
      <c r="L16" s="31"/>
      <c r="M16" s="31"/>
      <c r="N16" s="31"/>
      <c r="O16" s="713"/>
      <c r="P16" s="713"/>
      <c r="Q16" s="2336">
        <f ca="1">TODAY()</f>
        <v>45785</v>
      </c>
      <c r="R16" s="2336"/>
      <c r="S16" s="10"/>
    </row>
    <row r="17" spans="1:19">
      <c r="A17" s="40"/>
      <c r="B17" s="17"/>
      <c r="C17" s="17"/>
      <c r="D17" s="16"/>
      <c r="E17" s="16"/>
      <c r="F17" s="16"/>
      <c r="G17" s="16"/>
      <c r="H17" s="16"/>
      <c r="I17" s="31"/>
      <c r="J17" s="31"/>
      <c r="K17" s="31" t="s">
        <v>865</v>
      </c>
      <c r="L17" s="31"/>
      <c r="M17" s="31"/>
      <c r="N17" s="31"/>
      <c r="O17" s="713"/>
      <c r="P17" s="713"/>
      <c r="Q17" s="2326" t="s">
        <v>319</v>
      </c>
      <c r="R17" s="2326"/>
      <c r="S17" s="10"/>
    </row>
    <row r="18" spans="1:19" ht="19.2" customHeight="1">
      <c r="A18" s="40"/>
      <c r="B18" s="17"/>
      <c r="C18" s="17"/>
      <c r="D18" s="16"/>
      <c r="E18" s="16"/>
      <c r="F18" s="16"/>
      <c r="G18" s="16"/>
      <c r="H18" s="16"/>
      <c r="I18" s="31"/>
      <c r="J18" s="712" t="s">
        <v>861</v>
      </c>
      <c r="K18" s="31"/>
      <c r="L18" s="31"/>
      <c r="M18" s="31"/>
      <c r="N18" s="31"/>
      <c r="O18" s="713"/>
      <c r="P18" s="715" t="s">
        <v>861</v>
      </c>
      <c r="Q18" s="2326"/>
      <c r="R18" s="2326"/>
      <c r="S18" s="10"/>
    </row>
    <row r="19" spans="1:19">
      <c r="A19" s="11"/>
      <c r="B19" s="11"/>
      <c r="C19" s="11"/>
      <c r="D19" s="11"/>
      <c r="E19" s="11"/>
      <c r="F19" s="11"/>
      <c r="G19" s="11"/>
      <c r="H19" s="11"/>
      <c r="I19" s="32"/>
      <c r="J19" s="712" t="s">
        <v>863</v>
      </c>
      <c r="K19" s="32"/>
      <c r="L19" s="32"/>
      <c r="M19" s="32"/>
      <c r="N19" s="32"/>
      <c r="O19" s="714"/>
      <c r="P19" s="715" t="s">
        <v>863</v>
      </c>
      <c r="Q19" s="2326"/>
      <c r="R19" s="2326"/>
      <c r="S19" s="33"/>
    </row>
    <row r="20" spans="1:19" ht="20.399999999999999" customHeight="1">
      <c r="A20" s="11"/>
      <c r="B20" s="11"/>
      <c r="C20" s="11"/>
      <c r="D20" s="11"/>
      <c r="E20" s="11"/>
      <c r="F20" s="11"/>
      <c r="G20" s="11"/>
      <c r="H20" s="11"/>
      <c r="I20" s="32"/>
      <c r="J20" s="712" t="s">
        <v>862</v>
      </c>
      <c r="K20" s="32"/>
      <c r="L20" s="32"/>
      <c r="M20" s="32"/>
      <c r="N20" s="32"/>
      <c r="O20" s="714"/>
      <c r="P20" s="715" t="s">
        <v>862</v>
      </c>
      <c r="Q20" s="2326"/>
      <c r="R20" s="2326"/>
      <c r="S20" s="33"/>
    </row>
    <row r="35" spans="12:13">
      <c r="L35">
        <v>316.8</v>
      </c>
      <c r="M35">
        <f>L35*16</f>
        <v>5068.8</v>
      </c>
    </row>
  </sheetData>
  <mergeCells count="11">
    <mergeCell ref="Q20:R20"/>
    <mergeCell ref="I2:Q4"/>
    <mergeCell ref="Q16:R16"/>
    <mergeCell ref="Q17:R17"/>
    <mergeCell ref="Q18:R18"/>
    <mergeCell ref="Q19:R19"/>
    <mergeCell ref="I13:N13"/>
    <mergeCell ref="M5:M6"/>
    <mergeCell ref="I5:I6"/>
    <mergeCell ref="J5:J6"/>
    <mergeCell ref="K5:K6"/>
  </mergeCells>
  <phoneticPr fontId="125" type="noConversion"/>
  <pageMargins left="0.11811023622047245" right="0.11811023622047245" top="0.55118110236220474" bottom="0.15748031496062992" header="0.31496062992125984" footer="0.31496062992125984"/>
  <pageSetup paperSize="9"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C000"/>
  </sheetPr>
  <dimension ref="A2:S20"/>
  <sheetViews>
    <sheetView workbookViewId="0">
      <selection activeCell="M12" sqref="M12"/>
    </sheetView>
  </sheetViews>
  <sheetFormatPr defaultRowHeight="14.4"/>
  <cols>
    <col min="2" max="2" width="4.44140625" bestFit="1" customWidth="1"/>
    <col min="3" max="3" width="5.6640625" customWidth="1"/>
    <col min="4" max="4" width="6.88671875" bestFit="1" customWidth="1"/>
    <col min="5" max="5" width="9" bestFit="1" customWidth="1"/>
    <col min="6" max="6" width="6.6640625" customWidth="1"/>
    <col min="7" max="7" width="8.109375" customWidth="1"/>
    <col min="8" max="8" width="8" customWidth="1"/>
    <col min="9" max="9" width="2.88671875" customWidth="1"/>
    <col min="10" max="10" width="18.88671875" customWidth="1"/>
    <col min="11" max="11" width="17.5546875" customWidth="1"/>
    <col min="12" max="12" width="14.6640625" customWidth="1"/>
    <col min="13" max="13" width="18.6640625" customWidth="1"/>
    <col min="14" max="14" width="11.33203125" customWidth="1"/>
    <col min="15" max="15" width="11.109375" customWidth="1"/>
    <col min="16" max="16" width="12.44140625" customWidth="1"/>
    <col min="17" max="17" width="9.109375" bestFit="1" customWidth="1"/>
    <col min="18" max="18" width="12.33203125" customWidth="1"/>
    <col min="19" max="19" width="10.21875" customWidth="1"/>
  </cols>
  <sheetData>
    <row r="2" spans="1:19" ht="21" customHeight="1">
      <c r="A2" s="11"/>
      <c r="B2" s="11"/>
      <c r="C2" s="11"/>
      <c r="D2" s="11">
        <v>1.2414400000000001</v>
      </c>
      <c r="E2" s="11"/>
      <c r="F2" s="11"/>
      <c r="G2" s="11"/>
      <c r="H2" s="11"/>
      <c r="I2" s="2347" t="s">
        <v>1114</v>
      </c>
      <c r="J2" s="2348"/>
      <c r="K2" s="2348"/>
      <c r="L2" s="2348"/>
      <c r="M2" s="2348"/>
      <c r="N2" s="2348"/>
      <c r="O2" s="2348"/>
      <c r="P2" s="2348"/>
      <c r="Q2" s="2349"/>
      <c r="R2" s="18" t="s">
        <v>136</v>
      </c>
      <c r="S2" s="19">
        <v>1</v>
      </c>
    </row>
    <row r="3" spans="1:19" ht="27.6" customHeight="1">
      <c r="A3" s="11"/>
      <c r="B3" s="34"/>
      <c r="C3" s="34"/>
      <c r="D3" s="11"/>
      <c r="E3" s="11"/>
      <c r="F3" s="11"/>
      <c r="G3" s="11"/>
      <c r="H3" s="11"/>
      <c r="I3" s="2350"/>
      <c r="J3" s="2351"/>
      <c r="K3" s="2351"/>
      <c r="L3" s="2351"/>
      <c r="M3" s="2351"/>
      <c r="N3" s="2351"/>
      <c r="O3" s="2351"/>
      <c r="P3" s="2351"/>
      <c r="Q3" s="2352"/>
      <c r="R3" s="18" t="s">
        <v>137</v>
      </c>
      <c r="S3" s="41"/>
    </row>
    <row r="4" spans="1:19" ht="20.25" customHeight="1">
      <c r="A4" s="11"/>
      <c r="B4" s="35"/>
      <c r="C4" s="35"/>
      <c r="D4" s="11">
        <v>2.5149000000000001E-2</v>
      </c>
      <c r="E4" s="11"/>
      <c r="F4" s="11"/>
      <c r="G4" s="11"/>
      <c r="H4" s="11"/>
      <c r="I4" s="2353"/>
      <c r="J4" s="2354"/>
      <c r="K4" s="2354"/>
      <c r="L4" s="2354"/>
      <c r="M4" s="2354"/>
      <c r="N4" s="2354"/>
      <c r="O4" s="2354"/>
      <c r="P4" s="2354"/>
      <c r="Q4" s="2355"/>
      <c r="R4" s="19" t="s">
        <v>190</v>
      </c>
      <c r="S4" s="46"/>
    </row>
    <row r="5" spans="1:19" ht="16.95" customHeight="1">
      <c r="A5" s="17" t="s">
        <v>181</v>
      </c>
      <c r="B5" s="17" t="s">
        <v>182</v>
      </c>
      <c r="C5" s="17" t="s">
        <v>47</v>
      </c>
      <c r="D5" s="20" t="s">
        <v>140</v>
      </c>
      <c r="E5" s="21" t="s">
        <v>141</v>
      </c>
      <c r="F5" s="21" t="s">
        <v>142</v>
      </c>
      <c r="G5" s="21" t="s">
        <v>143</v>
      </c>
      <c r="H5" s="22" t="s">
        <v>144</v>
      </c>
      <c r="I5" s="2140" t="s">
        <v>124</v>
      </c>
      <c r="J5" s="2340" t="s">
        <v>98</v>
      </c>
      <c r="K5" s="2340" t="s">
        <v>984</v>
      </c>
      <c r="L5" s="2340" t="s">
        <v>985</v>
      </c>
      <c r="M5" s="2340" t="s">
        <v>166</v>
      </c>
      <c r="N5" s="43" t="s">
        <v>145</v>
      </c>
      <c r="O5" s="43" t="s">
        <v>185</v>
      </c>
      <c r="P5" s="43" t="s">
        <v>156</v>
      </c>
      <c r="Q5" s="43" t="s">
        <v>116</v>
      </c>
      <c r="R5" s="43" t="s">
        <v>119</v>
      </c>
      <c r="S5" s="29" t="s">
        <v>188</v>
      </c>
    </row>
    <row r="6" spans="1:19" ht="18.600000000000001" customHeight="1">
      <c r="A6" s="17" t="s">
        <v>183</v>
      </c>
      <c r="B6" s="17" t="s">
        <v>184</v>
      </c>
      <c r="C6" s="17"/>
      <c r="D6" s="24" t="s">
        <v>161</v>
      </c>
      <c r="E6" s="25" t="s">
        <v>161</v>
      </c>
      <c r="F6" s="25" t="s">
        <v>162</v>
      </c>
      <c r="G6" s="25" t="s">
        <v>163</v>
      </c>
      <c r="H6" s="26" t="s">
        <v>164</v>
      </c>
      <c r="I6" s="2141"/>
      <c r="J6" s="2341"/>
      <c r="K6" s="2341"/>
      <c r="L6" s="2341"/>
      <c r="M6" s="2341"/>
      <c r="N6" s="43" t="s">
        <v>167</v>
      </c>
      <c r="O6" s="43" t="s">
        <v>983</v>
      </c>
      <c r="P6" s="43" t="s">
        <v>134</v>
      </c>
      <c r="Q6" s="43" t="s">
        <v>130</v>
      </c>
      <c r="R6" s="43" t="s">
        <v>134</v>
      </c>
      <c r="S6" s="29" t="s">
        <v>189</v>
      </c>
    </row>
    <row r="7" spans="1:19">
      <c r="A7" s="36" t="e">
        <f>(TRUNC((((((IF(#REF!&gt;=2199,M$3*C7*0.007,M$3*C7*0.004)/ay*gün)))*dd)+artı)/aa))/bb</f>
        <v>#REF!</v>
      </c>
      <c r="B7" s="37" t="s">
        <v>186</v>
      </c>
      <c r="C7" s="37">
        <v>9500</v>
      </c>
      <c r="D7" s="27">
        <v>0</v>
      </c>
      <c r="E7" s="27"/>
      <c r="F7" s="27"/>
      <c r="G7" s="27"/>
      <c r="H7" s="28"/>
      <c r="I7" s="38">
        <v>1</v>
      </c>
      <c r="J7" s="1196"/>
      <c r="K7" s="1195"/>
      <c r="L7" s="932" t="s">
        <v>985</v>
      </c>
      <c r="M7" s="773"/>
      <c r="N7" s="1194">
        <v>1.012556</v>
      </c>
      <c r="O7" s="39">
        <f>N7*2273/30*30</f>
        <v>2301.539788</v>
      </c>
      <c r="P7" s="30">
        <f>O7</f>
        <v>2301.539788</v>
      </c>
      <c r="Q7" s="30">
        <v>0</v>
      </c>
      <c r="R7" s="30">
        <f>Q7</f>
        <v>0</v>
      </c>
      <c r="S7" s="30">
        <f>P7-R7</f>
        <v>2301.539788</v>
      </c>
    </row>
    <row r="8" spans="1:19">
      <c r="A8" s="36"/>
      <c r="B8" s="37"/>
      <c r="C8" s="37">
        <v>9500</v>
      </c>
      <c r="D8" s="27"/>
      <c r="E8" s="27"/>
      <c r="F8" s="27"/>
      <c r="G8" s="27"/>
      <c r="H8" s="28"/>
      <c r="I8" s="38">
        <v>2</v>
      </c>
      <c r="J8" s="1196"/>
      <c r="K8" s="1195"/>
      <c r="L8" s="932" t="s">
        <v>985</v>
      </c>
      <c r="M8" s="773"/>
      <c r="N8" s="1194"/>
      <c r="O8" s="39">
        <f t="shared" ref="O8:O9" si="0">N8*2273/30*30</f>
        <v>0</v>
      </c>
      <c r="P8" s="30">
        <f t="shared" ref="P8:P9" si="1">O8</f>
        <v>0</v>
      </c>
      <c r="Q8" s="30">
        <v>0</v>
      </c>
      <c r="R8" s="30">
        <f t="shared" ref="R8:R9" si="2">Q8</f>
        <v>0</v>
      </c>
      <c r="S8" s="30">
        <f t="shared" ref="S8:S9" si="3">P8-R8</f>
        <v>0</v>
      </c>
    </row>
    <row r="9" spans="1:19">
      <c r="A9" s="36"/>
      <c r="B9" s="37"/>
      <c r="C9" s="37">
        <v>9500</v>
      </c>
      <c r="D9" s="27"/>
      <c r="E9" s="27"/>
      <c r="F9" s="27"/>
      <c r="G9" s="27"/>
      <c r="H9" s="28"/>
      <c r="I9" s="38">
        <v>3</v>
      </c>
      <c r="J9" s="1196"/>
      <c r="K9" s="1195"/>
      <c r="L9" s="932" t="s">
        <v>985</v>
      </c>
      <c r="M9" s="773"/>
      <c r="N9" s="1194"/>
      <c r="O9" s="39">
        <f t="shared" si="0"/>
        <v>0</v>
      </c>
      <c r="P9" s="30">
        <f t="shared" si="1"/>
        <v>0</v>
      </c>
      <c r="Q9" s="30">
        <v>0</v>
      </c>
      <c r="R9" s="30">
        <f t="shared" si="2"/>
        <v>0</v>
      </c>
      <c r="S9" s="30">
        <f t="shared" si="3"/>
        <v>0</v>
      </c>
    </row>
    <row r="10" spans="1:19">
      <c r="A10" s="40"/>
      <c r="B10" s="17"/>
      <c r="C10" s="17"/>
      <c r="D10" s="16"/>
      <c r="E10" s="16"/>
      <c r="F10" s="16"/>
      <c r="G10" s="16"/>
      <c r="H10" s="16"/>
      <c r="I10" s="2337" t="s">
        <v>830</v>
      </c>
      <c r="J10" s="2343"/>
      <c r="K10" s="2343"/>
      <c r="L10" s="2343"/>
      <c r="M10" s="2343"/>
      <c r="N10" s="2343"/>
      <c r="O10" s="1053">
        <f>SUM(O7:O9)</f>
        <v>2301.539788</v>
      </c>
      <c r="P10" s="1053">
        <f t="shared" ref="P10:S10" si="4">SUM(P7:P9)</f>
        <v>2301.539788</v>
      </c>
      <c r="Q10" s="1053">
        <f t="shared" si="4"/>
        <v>0</v>
      </c>
      <c r="R10" s="1053">
        <f t="shared" si="4"/>
        <v>0</v>
      </c>
      <c r="S10" s="1053">
        <f t="shared" si="4"/>
        <v>2301.539788</v>
      </c>
    </row>
    <row r="11" spans="1:19">
      <c r="A11" s="40"/>
      <c r="B11" s="17"/>
      <c r="C11" s="17"/>
      <c r="D11" s="16"/>
      <c r="E11" s="16"/>
      <c r="F11" s="16"/>
      <c r="G11" s="16"/>
      <c r="H11" s="16"/>
      <c r="I11" s="31"/>
      <c r="J11" s="31"/>
      <c r="K11" s="31"/>
      <c r="L11" s="31"/>
      <c r="M11" s="31"/>
      <c r="N11" s="31"/>
      <c r="O11" s="10"/>
      <c r="P11" s="10"/>
      <c r="Q11" s="10"/>
      <c r="R11" s="10"/>
      <c r="S11" s="10"/>
    </row>
    <row r="12" spans="1:19">
      <c r="A12" s="40"/>
      <c r="B12" s="17"/>
      <c r="C12" s="17"/>
      <c r="D12" s="16"/>
      <c r="E12" s="16"/>
      <c r="F12" s="16"/>
      <c r="G12" s="16"/>
      <c r="H12" s="16"/>
      <c r="I12" s="31"/>
      <c r="J12" s="11"/>
      <c r="K12" s="11"/>
      <c r="L12" s="31"/>
      <c r="M12" s="31"/>
      <c r="N12" s="31"/>
      <c r="O12" s="10"/>
      <c r="P12" s="10"/>
      <c r="Q12" s="10"/>
      <c r="R12" s="10"/>
      <c r="S12" s="10"/>
    </row>
    <row r="13" spans="1:19">
      <c r="A13" s="40"/>
      <c r="B13" s="17"/>
      <c r="C13" s="17"/>
      <c r="D13" s="16"/>
      <c r="E13" s="16"/>
      <c r="F13" s="16"/>
      <c r="G13" s="16"/>
      <c r="H13" s="16"/>
      <c r="I13" s="31"/>
      <c r="J13" s="11"/>
      <c r="K13" s="11"/>
      <c r="L13" s="31"/>
      <c r="M13" s="31"/>
      <c r="N13" s="31"/>
      <c r="O13" s="10"/>
      <c r="P13" s="10"/>
      <c r="Q13" s="10"/>
      <c r="R13" s="10"/>
      <c r="S13" s="10"/>
    </row>
    <row r="14" spans="1:19">
      <c r="A14" s="40"/>
      <c r="B14" s="17"/>
      <c r="C14" s="17"/>
      <c r="D14" s="16"/>
      <c r="E14" s="16"/>
      <c r="F14" s="16"/>
      <c r="G14" s="16"/>
      <c r="H14" s="16"/>
      <c r="I14" s="31"/>
      <c r="J14" s="32"/>
      <c r="K14" s="32"/>
      <c r="L14" s="31"/>
      <c r="M14" s="31"/>
      <c r="N14" s="31"/>
      <c r="O14" s="713"/>
      <c r="P14" s="713"/>
      <c r="Q14" s="713"/>
      <c r="R14" s="713"/>
      <c r="S14" s="10"/>
    </row>
    <row r="15" spans="1:19">
      <c r="A15" s="11"/>
      <c r="B15" s="11"/>
      <c r="C15" s="11"/>
      <c r="D15" s="11"/>
      <c r="E15" s="11"/>
      <c r="F15" s="11"/>
      <c r="G15" s="11"/>
      <c r="H15" s="11"/>
      <c r="I15" s="32"/>
      <c r="J15" s="716"/>
      <c r="K15" s="711">
        <f ca="1">TODAY()</f>
        <v>45785</v>
      </c>
      <c r="L15" s="32"/>
      <c r="M15" s="32"/>
      <c r="N15" s="32"/>
      <c r="O15" s="714"/>
      <c r="P15" s="716"/>
      <c r="Q15" s="2344">
        <f ca="1">TODAY()</f>
        <v>45785</v>
      </c>
      <c r="R15" s="2344"/>
      <c r="S15" s="33"/>
    </row>
    <row r="16" spans="1:19" s="118" customFormat="1" ht="21" customHeight="1">
      <c r="A16" s="717"/>
      <c r="B16" s="717"/>
      <c r="C16" s="717"/>
      <c r="D16" s="717"/>
      <c r="E16" s="717"/>
      <c r="F16" s="717"/>
      <c r="G16" s="717"/>
      <c r="H16" s="717"/>
      <c r="I16" s="718"/>
      <c r="J16" s="718"/>
      <c r="K16" s="718" t="s">
        <v>865</v>
      </c>
      <c r="L16" s="718"/>
      <c r="M16" s="718"/>
      <c r="N16" s="718"/>
      <c r="O16" s="719"/>
      <c r="P16" s="719"/>
      <c r="Q16" s="2345" t="s">
        <v>319</v>
      </c>
      <c r="R16" s="2345"/>
      <c r="S16" s="720"/>
    </row>
    <row r="17" spans="1:19">
      <c r="A17" s="11"/>
      <c r="B17" s="11"/>
      <c r="C17" s="11"/>
      <c r="D17" s="11"/>
      <c r="E17" s="11"/>
      <c r="F17" s="11"/>
      <c r="G17" s="11"/>
      <c r="H17" s="11"/>
      <c r="I17" s="11"/>
      <c r="J17" s="712" t="s">
        <v>861</v>
      </c>
      <c r="K17" s="2342"/>
      <c r="L17" s="2342"/>
      <c r="M17" s="32"/>
      <c r="N17" s="32"/>
      <c r="O17" s="32"/>
      <c r="P17" s="712" t="s">
        <v>861</v>
      </c>
      <c r="Q17" s="2342"/>
      <c r="R17" s="2342"/>
      <c r="S17" s="11"/>
    </row>
    <row r="18" spans="1:19">
      <c r="A18" s="11"/>
      <c r="B18" s="11"/>
      <c r="C18" s="11"/>
      <c r="D18" s="11"/>
      <c r="E18" s="11"/>
      <c r="F18" s="11"/>
      <c r="G18" s="11"/>
      <c r="H18" s="11"/>
      <c r="I18" s="11"/>
      <c r="J18" s="712" t="s">
        <v>863</v>
      </c>
      <c r="K18" s="2342"/>
      <c r="L18" s="2342"/>
      <c r="M18" s="32"/>
      <c r="N18" s="32"/>
      <c r="O18" s="32"/>
      <c r="P18" s="712" t="s">
        <v>863</v>
      </c>
      <c r="Q18" s="2342"/>
      <c r="R18" s="2342"/>
      <c r="S18" s="11"/>
    </row>
    <row r="19" spans="1:19" s="1" customFormat="1" ht="24" customHeight="1">
      <c r="J19" s="721" t="s">
        <v>862</v>
      </c>
      <c r="K19" s="2346"/>
      <c r="L19" s="2346"/>
      <c r="M19" s="722"/>
      <c r="N19" s="722"/>
      <c r="O19" s="722"/>
      <c r="P19" s="721" t="s">
        <v>862</v>
      </c>
      <c r="Q19" s="2095"/>
      <c r="R19" s="2095"/>
    </row>
    <row r="20" spans="1:19">
      <c r="J20" s="637"/>
    </row>
  </sheetData>
  <mergeCells count="15">
    <mergeCell ref="I2:Q4"/>
    <mergeCell ref="M5:M6"/>
    <mergeCell ref="L5:L6"/>
    <mergeCell ref="K5:K6"/>
    <mergeCell ref="J5:J6"/>
    <mergeCell ref="I5:I6"/>
    <mergeCell ref="Q18:R18"/>
    <mergeCell ref="I10:N10"/>
    <mergeCell ref="Q19:R19"/>
    <mergeCell ref="Q15:R15"/>
    <mergeCell ref="Q16:R16"/>
    <mergeCell ref="Q17:R17"/>
    <mergeCell ref="K17:L17"/>
    <mergeCell ref="K18:L18"/>
    <mergeCell ref="K19:L19"/>
  </mergeCells>
  <pageMargins left="0.19685039370078741" right="0.11811023622047245" top="0.74803149606299213" bottom="0.74803149606299213" header="0.31496062992125984" footer="0.31496062992125984"/>
  <pageSetup paperSize="9"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tint="0.34998626667073579"/>
    <pageSetUpPr fitToPage="1"/>
  </sheetPr>
  <dimension ref="B2:U52"/>
  <sheetViews>
    <sheetView zoomScale="70" zoomScaleNormal="70" workbookViewId="0">
      <selection activeCell="I21" sqref="I21"/>
    </sheetView>
  </sheetViews>
  <sheetFormatPr defaultRowHeight="14.4"/>
  <cols>
    <col min="2" max="2" width="42.109375" customWidth="1"/>
    <col min="3" max="3" width="23.109375" bestFit="1" customWidth="1"/>
    <col min="4" max="4" width="11.109375" customWidth="1"/>
    <col min="5" max="5" width="20.6640625" customWidth="1"/>
    <col min="6" max="7" width="18.6640625" customWidth="1"/>
    <col min="8" max="8" width="13.109375" customWidth="1"/>
    <col min="9" max="9" width="18.109375" customWidth="1"/>
    <col min="10" max="10" width="18.5546875" customWidth="1"/>
    <col min="11" max="11" width="8.109375" customWidth="1"/>
    <col min="12" max="12" width="2.33203125" customWidth="1"/>
    <col min="13" max="13" width="8.109375" customWidth="1"/>
    <col min="14" max="14" width="19.33203125" customWidth="1"/>
    <col min="15" max="15" width="13.44140625" customWidth="1"/>
    <col min="16" max="16" width="14.109375" customWidth="1"/>
    <col min="17" max="17" width="2.6640625" customWidth="1"/>
    <col min="18" max="20" width="3.6640625" customWidth="1"/>
    <col min="21" max="21" width="7" customWidth="1"/>
  </cols>
  <sheetData>
    <row r="2" spans="2:21" ht="18.75" customHeight="1">
      <c r="B2" s="1114" t="s">
        <v>191</v>
      </c>
      <c r="C2" s="2356"/>
      <c r="D2" s="2357"/>
      <c r="E2" s="1115"/>
      <c r="F2" s="1116"/>
      <c r="G2" s="1116"/>
      <c r="H2" s="1116"/>
      <c r="I2" s="1116"/>
      <c r="J2" s="1116"/>
      <c r="K2" s="1116"/>
      <c r="L2" s="1116"/>
      <c r="M2" s="1116"/>
      <c r="N2" s="1117"/>
      <c r="O2" s="1118" t="s">
        <v>192</v>
      </c>
      <c r="P2" s="2358"/>
      <c r="Q2" s="2359"/>
      <c r="R2" s="2359"/>
      <c r="S2" s="2359"/>
      <c r="T2" s="2359"/>
      <c r="U2" s="2360"/>
    </row>
    <row r="3" spans="2:21" ht="15.75" customHeight="1">
      <c r="B3" s="1114" t="s">
        <v>193</v>
      </c>
      <c r="C3" s="2356"/>
      <c r="D3" s="2357"/>
      <c r="E3" s="2361" t="s">
        <v>194</v>
      </c>
      <c r="F3" s="2362"/>
      <c r="G3" s="2362"/>
      <c r="H3" s="2362"/>
      <c r="I3" s="2362"/>
      <c r="J3" s="2362"/>
      <c r="K3" s="2362"/>
      <c r="L3" s="2362"/>
      <c r="M3" s="2362"/>
      <c r="N3" s="2363"/>
      <c r="O3" s="1118" t="s">
        <v>195</v>
      </c>
      <c r="P3" s="1119"/>
      <c r="Q3" s="1120"/>
      <c r="R3" s="1121">
        <v>2</v>
      </c>
      <c r="S3" s="1121">
        <v>0</v>
      </c>
      <c r="T3" s="1121">
        <v>2</v>
      </c>
      <c r="U3" s="1121">
        <v>5</v>
      </c>
    </row>
    <row r="4" spans="2:21" ht="15.75" customHeight="1">
      <c r="B4" s="1122" t="s">
        <v>196</v>
      </c>
      <c r="C4" s="2364"/>
      <c r="D4" s="2365"/>
      <c r="E4" s="2361"/>
      <c r="F4" s="2362"/>
      <c r="G4" s="2362"/>
      <c r="H4" s="2362"/>
      <c r="I4" s="2362"/>
      <c r="J4" s="2362"/>
      <c r="K4" s="2362"/>
      <c r="L4" s="2362"/>
      <c r="M4" s="2362"/>
      <c r="N4" s="2363"/>
      <c r="O4" s="1118" t="s">
        <v>197</v>
      </c>
      <c r="P4" s="1119"/>
      <c r="Q4" s="1119"/>
      <c r="R4" s="1119"/>
      <c r="S4" s="1119"/>
      <c r="T4" s="1119"/>
      <c r="U4" s="1120"/>
    </row>
    <row r="5" spans="2:21" ht="18.75" customHeight="1">
      <c r="B5" s="1123" t="s">
        <v>198</v>
      </c>
      <c r="C5" s="2366"/>
      <c r="D5" s="2367"/>
      <c r="E5" s="1124"/>
      <c r="F5" s="1125"/>
      <c r="G5" s="1125"/>
      <c r="H5" s="1125"/>
      <c r="I5" s="1125"/>
      <c r="J5" s="1125"/>
      <c r="K5" s="1125"/>
      <c r="L5" s="1125"/>
      <c r="M5" s="1125"/>
      <c r="N5" s="1126"/>
      <c r="O5" s="1118" t="s">
        <v>199</v>
      </c>
      <c r="P5" s="1119"/>
      <c r="Q5" s="1119"/>
      <c r="R5" s="1119"/>
      <c r="S5" s="1119"/>
      <c r="T5" s="1119"/>
      <c r="U5" s="1120"/>
    </row>
    <row r="6" spans="2:21" ht="15.75" customHeight="1">
      <c r="B6" s="1114" t="s">
        <v>200</v>
      </c>
      <c r="C6" s="2368"/>
      <c r="D6" s="2369"/>
      <c r="E6" s="1127"/>
      <c r="F6" s="1128"/>
      <c r="G6" s="1128"/>
      <c r="H6" s="1128"/>
      <c r="I6" s="1128"/>
      <c r="J6" s="1128"/>
      <c r="K6" s="1128"/>
      <c r="L6" s="1128"/>
      <c r="M6" s="1128"/>
      <c r="N6" s="1129"/>
      <c r="O6" s="1114" t="s">
        <v>201</v>
      </c>
      <c r="P6" s="2370"/>
      <c r="Q6" s="2371"/>
      <c r="R6" s="2371"/>
      <c r="S6" s="2371"/>
      <c r="T6" s="2371"/>
      <c r="U6" s="2372"/>
    </row>
    <row r="7" spans="2:21" ht="15.75" customHeight="1">
      <c r="B7" s="2373" t="s">
        <v>202</v>
      </c>
      <c r="C7" s="2376" t="s">
        <v>191</v>
      </c>
      <c r="D7" s="2373" t="s">
        <v>203</v>
      </c>
      <c r="E7" s="2379" t="s">
        <v>204</v>
      </c>
      <c r="F7" s="2379"/>
      <c r="G7" s="2379"/>
      <c r="H7" s="2379" t="s">
        <v>205</v>
      </c>
      <c r="I7" s="2379"/>
      <c r="J7" s="2379" t="s">
        <v>206</v>
      </c>
      <c r="K7" s="2379"/>
      <c r="L7" s="2379"/>
      <c r="M7" s="2379"/>
      <c r="N7" s="2380"/>
      <c r="O7" s="2379" t="s">
        <v>207</v>
      </c>
      <c r="P7" s="2379"/>
      <c r="Q7" s="2381" t="s">
        <v>208</v>
      </c>
      <c r="R7" s="2379"/>
      <c r="S7" s="2379"/>
      <c r="T7" s="2379"/>
      <c r="U7" s="2379"/>
    </row>
    <row r="8" spans="2:21" ht="15" customHeight="1">
      <c r="B8" s="2374"/>
      <c r="C8" s="2377"/>
      <c r="D8" s="2374"/>
      <c r="E8" s="2379"/>
      <c r="F8" s="2379"/>
      <c r="G8" s="2379"/>
      <c r="H8" s="2381" t="s">
        <v>209</v>
      </c>
      <c r="I8" s="2381" t="s">
        <v>1011</v>
      </c>
      <c r="J8" s="2379" t="s">
        <v>210</v>
      </c>
      <c r="K8" s="2379" t="s">
        <v>211</v>
      </c>
      <c r="L8" s="2379"/>
      <c r="M8" s="2379"/>
      <c r="N8" s="2380"/>
      <c r="O8" s="2379"/>
      <c r="P8" s="2379"/>
      <c r="Q8" s="2379"/>
      <c r="R8" s="2379"/>
      <c r="S8" s="2379"/>
      <c r="T8" s="2379"/>
      <c r="U8" s="2379"/>
    </row>
    <row r="9" spans="2:21" ht="15" customHeight="1">
      <c r="B9" s="2374"/>
      <c r="C9" s="2377"/>
      <c r="D9" s="2374"/>
      <c r="E9" s="2381" t="s">
        <v>212</v>
      </c>
      <c r="F9" s="2379" t="s">
        <v>213</v>
      </c>
      <c r="G9" s="2379" t="s">
        <v>214</v>
      </c>
      <c r="H9" s="2381"/>
      <c r="I9" s="2381"/>
      <c r="J9" s="2379"/>
      <c r="K9" s="2381" t="s">
        <v>215</v>
      </c>
      <c r="L9" s="2381"/>
      <c r="M9" s="2381"/>
      <c r="N9" s="2380" t="s">
        <v>214</v>
      </c>
      <c r="O9" s="2373" t="s">
        <v>216</v>
      </c>
      <c r="P9" s="2379" t="s">
        <v>217</v>
      </c>
      <c r="Q9" s="2379"/>
      <c r="R9" s="2379"/>
      <c r="S9" s="2379"/>
      <c r="T9" s="2379"/>
      <c r="U9" s="2379"/>
    </row>
    <row r="10" spans="2:21" ht="15" customHeight="1">
      <c r="B10" s="2374"/>
      <c r="C10" s="2377"/>
      <c r="D10" s="2374"/>
      <c r="E10" s="2381"/>
      <c r="F10" s="2379"/>
      <c r="G10" s="2379"/>
      <c r="H10" s="2381"/>
      <c r="I10" s="2381"/>
      <c r="J10" s="2379"/>
      <c r="K10" s="2381"/>
      <c r="L10" s="2381"/>
      <c r="M10" s="2381"/>
      <c r="N10" s="2380"/>
      <c r="O10" s="2374"/>
      <c r="P10" s="2379"/>
      <c r="Q10" s="2379"/>
      <c r="R10" s="2379"/>
      <c r="S10" s="2379"/>
      <c r="T10" s="2379"/>
      <c r="U10" s="2379"/>
    </row>
    <row r="11" spans="2:21" ht="18.75" customHeight="1">
      <c r="B11" s="2375"/>
      <c r="C11" s="2378"/>
      <c r="D11" s="2375"/>
      <c r="E11" s="2381"/>
      <c r="F11" s="1130" t="s">
        <v>218</v>
      </c>
      <c r="G11" s="1130" t="s">
        <v>218</v>
      </c>
      <c r="H11" s="2381"/>
      <c r="I11" s="1130" t="s">
        <v>218</v>
      </c>
      <c r="J11" s="1130" t="s">
        <v>218</v>
      </c>
      <c r="K11" s="2381"/>
      <c r="L11" s="2381"/>
      <c r="M11" s="2381"/>
      <c r="N11" s="1131" t="s">
        <v>218</v>
      </c>
      <c r="O11" s="2375"/>
      <c r="P11" s="1130" t="s">
        <v>219</v>
      </c>
      <c r="Q11" s="2379" t="s">
        <v>219</v>
      </c>
      <c r="R11" s="2379"/>
      <c r="S11" s="2379"/>
      <c r="T11" s="2379"/>
      <c r="U11" s="2379"/>
    </row>
    <row r="12" spans="2:21" ht="18.75" customHeight="1">
      <c r="B12" s="66" t="s">
        <v>1086</v>
      </c>
      <c r="C12" s="1132"/>
      <c r="D12" s="1130" t="s">
        <v>1010</v>
      </c>
      <c r="E12" s="1121">
        <v>1</v>
      </c>
      <c r="F12" s="71">
        <f>C6</f>
        <v>0</v>
      </c>
      <c r="G12" s="71">
        <f>$F$12*$E$12</f>
        <v>0</v>
      </c>
      <c r="H12" s="1121" t="s">
        <v>221</v>
      </c>
      <c r="I12" s="61"/>
      <c r="J12" s="71">
        <f>G12*20</f>
        <v>0</v>
      </c>
      <c r="K12" s="1133">
        <f>G12*5/100</f>
        <v>0</v>
      </c>
      <c r="L12" s="1134">
        <v>35</v>
      </c>
      <c r="M12" s="64"/>
      <c r="N12" s="71">
        <f>K12*M12</f>
        <v>0</v>
      </c>
      <c r="O12" s="1135"/>
      <c r="P12" s="1135"/>
      <c r="Q12" s="2382">
        <f>G12+I12+J12+N12</f>
        <v>0</v>
      </c>
      <c r="R12" s="2383"/>
      <c r="S12" s="2383"/>
      <c r="T12" s="2383"/>
      <c r="U12" s="2384"/>
    </row>
    <row r="13" spans="2:21" ht="18.75" customHeight="1">
      <c r="B13" s="66"/>
      <c r="C13" s="1132"/>
      <c r="D13" s="1130"/>
      <c r="E13" s="1121"/>
      <c r="F13" s="71"/>
      <c r="G13" s="71"/>
      <c r="H13" s="1121"/>
      <c r="I13" s="71"/>
      <c r="J13" s="71"/>
      <c r="K13" s="1133"/>
      <c r="L13" s="1134"/>
      <c r="M13" s="67"/>
      <c r="N13" s="71"/>
      <c r="O13" s="1135"/>
      <c r="P13" s="1135"/>
      <c r="Q13" s="2382"/>
      <c r="R13" s="2383"/>
      <c r="S13" s="2383"/>
      <c r="T13" s="2383"/>
      <c r="U13" s="2384"/>
    </row>
    <row r="14" spans="2:21" ht="18.75" customHeight="1">
      <c r="B14" s="66"/>
      <c r="C14" s="1132"/>
      <c r="D14" s="1130"/>
      <c r="E14" s="1121"/>
      <c r="F14" s="71"/>
      <c r="G14" s="71"/>
      <c r="H14" s="1121"/>
      <c r="I14" s="71"/>
      <c r="J14" s="71"/>
      <c r="K14" s="1133"/>
      <c r="L14" s="1134"/>
      <c r="M14" s="67"/>
      <c r="N14" s="71"/>
      <c r="O14" s="1135"/>
      <c r="P14" s="1135"/>
      <c r="Q14" s="2382"/>
      <c r="R14" s="2383"/>
      <c r="S14" s="2383"/>
      <c r="T14" s="2383"/>
      <c r="U14" s="2384"/>
    </row>
    <row r="15" spans="2:21" ht="18">
      <c r="B15" s="66"/>
      <c r="C15" s="1132"/>
      <c r="D15" s="1130"/>
      <c r="E15" s="1121"/>
      <c r="F15" s="71"/>
      <c r="G15" s="71"/>
      <c r="H15" s="1121"/>
      <c r="I15" s="71"/>
      <c r="J15" s="71"/>
      <c r="K15" s="1133"/>
      <c r="L15" s="1134"/>
      <c r="M15" s="67"/>
      <c r="N15" s="71"/>
      <c r="O15" s="1135"/>
      <c r="P15" s="1135"/>
      <c r="Q15" s="2382"/>
      <c r="R15" s="2383"/>
      <c r="S15" s="2383"/>
      <c r="T15" s="2383"/>
      <c r="U15" s="2384"/>
    </row>
    <row r="16" spans="2:21" ht="18">
      <c r="B16" s="66"/>
      <c r="C16" s="1136"/>
      <c r="D16" s="1130"/>
      <c r="E16" s="1121"/>
      <c r="F16" s="71"/>
      <c r="G16" s="71"/>
      <c r="H16" s="1121"/>
      <c r="I16" s="71"/>
      <c r="J16" s="71"/>
      <c r="K16" s="1133"/>
      <c r="L16" s="1134"/>
      <c r="M16" s="67"/>
      <c r="N16" s="71"/>
      <c r="O16" s="1135"/>
      <c r="P16" s="1135"/>
      <c r="Q16" s="2382"/>
      <c r="R16" s="2383"/>
      <c r="S16" s="2383"/>
      <c r="T16" s="2383"/>
      <c r="U16" s="2384"/>
    </row>
    <row r="17" spans="2:21" ht="18.75" customHeight="1">
      <c r="B17" s="66"/>
      <c r="C17" s="1132"/>
      <c r="D17" s="1130"/>
      <c r="E17" s="1121"/>
      <c r="F17" s="71"/>
      <c r="G17" s="71"/>
      <c r="H17" s="1121"/>
      <c r="I17" s="71"/>
      <c r="J17" s="71"/>
      <c r="K17" s="1133"/>
      <c r="L17" s="1134"/>
      <c r="M17" s="67"/>
      <c r="N17" s="71"/>
      <c r="O17" s="1135"/>
      <c r="P17" s="1135"/>
      <c r="Q17" s="2382"/>
      <c r="R17" s="2383"/>
      <c r="S17" s="2383"/>
      <c r="T17" s="2383"/>
      <c r="U17" s="2384"/>
    </row>
    <row r="18" spans="2:21" ht="18">
      <c r="B18" s="66"/>
      <c r="C18" s="1132"/>
      <c r="D18" s="1130"/>
      <c r="E18" s="1121"/>
      <c r="F18" s="71"/>
      <c r="G18" s="71"/>
      <c r="H18" s="1121"/>
      <c r="I18" s="71"/>
      <c r="J18" s="71"/>
      <c r="K18" s="1133"/>
      <c r="L18" s="1134"/>
      <c r="M18" s="67"/>
      <c r="N18" s="71"/>
      <c r="O18" s="1135"/>
      <c r="P18" s="1135"/>
      <c r="Q18" s="2382"/>
      <c r="R18" s="2383"/>
      <c r="S18" s="2383"/>
      <c r="T18" s="2383"/>
      <c r="U18" s="2384"/>
    </row>
    <row r="19" spans="2:21" ht="18">
      <c r="B19" s="1114"/>
      <c r="C19" s="1114"/>
      <c r="D19" s="1114"/>
      <c r="E19" s="1114"/>
      <c r="F19" s="1114"/>
      <c r="G19" s="1114"/>
      <c r="H19" s="1114"/>
      <c r="I19" s="1114"/>
      <c r="J19" s="1114"/>
      <c r="K19" s="1118"/>
      <c r="L19" s="1119"/>
      <c r="M19" s="1120"/>
      <c r="N19" s="1114"/>
      <c r="O19" s="1137"/>
      <c r="P19" s="1137"/>
      <c r="Q19" s="1138"/>
      <c r="R19" s="1134"/>
      <c r="S19" s="1134"/>
      <c r="T19" s="1134"/>
      <c r="U19" s="1139"/>
    </row>
    <row r="20" spans="2:21" ht="18">
      <c r="B20" s="48"/>
      <c r="C20" s="48"/>
      <c r="D20" s="48"/>
      <c r="E20" s="48"/>
      <c r="F20" s="48"/>
      <c r="G20" s="48"/>
      <c r="H20" s="48"/>
      <c r="I20" s="48"/>
      <c r="J20" s="48"/>
      <c r="K20" s="50"/>
      <c r="L20" s="51"/>
      <c r="M20" s="52"/>
      <c r="N20" s="48"/>
      <c r="O20" s="72"/>
      <c r="P20" s="72"/>
      <c r="Q20" s="73"/>
      <c r="R20" s="63"/>
      <c r="S20" s="63"/>
      <c r="T20" s="63"/>
      <c r="U20" s="74"/>
    </row>
    <row r="21" spans="2:21" ht="18">
      <c r="B21" s="48"/>
      <c r="C21" s="48"/>
      <c r="D21" s="48"/>
      <c r="E21" s="48"/>
      <c r="F21" s="48"/>
      <c r="G21" s="48"/>
      <c r="H21" s="48"/>
      <c r="I21" s="48"/>
      <c r="J21" s="48"/>
      <c r="K21" s="50"/>
      <c r="L21" s="51"/>
      <c r="M21" s="52"/>
      <c r="N21" s="48"/>
      <c r="O21" s="72"/>
      <c r="P21" s="72"/>
      <c r="Q21" s="73"/>
      <c r="R21" s="63"/>
      <c r="S21" s="63"/>
      <c r="T21" s="63"/>
      <c r="U21" s="74"/>
    </row>
    <row r="22" spans="2:21" ht="18">
      <c r="B22" s="48"/>
      <c r="C22" s="48"/>
      <c r="D22" s="48"/>
      <c r="E22" s="48"/>
      <c r="F22" s="48"/>
      <c r="G22" s="48"/>
      <c r="H22" s="48"/>
      <c r="I22" s="48"/>
      <c r="J22" s="48"/>
      <c r="K22" s="50"/>
      <c r="L22" s="51"/>
      <c r="M22" s="52"/>
      <c r="N22" s="48"/>
      <c r="O22" s="72"/>
      <c r="P22" s="72"/>
      <c r="Q22" s="73"/>
      <c r="R22" s="63"/>
      <c r="S22" s="63"/>
      <c r="T22" s="63"/>
      <c r="U22" s="74"/>
    </row>
    <row r="23" spans="2:21" ht="18">
      <c r="B23" s="72"/>
      <c r="C23" s="75"/>
      <c r="D23" s="72"/>
      <c r="E23" s="48"/>
      <c r="F23" s="48"/>
      <c r="G23" s="48"/>
      <c r="H23" s="48"/>
      <c r="I23" s="48"/>
      <c r="J23" s="48"/>
      <c r="K23" s="50"/>
      <c r="L23" s="51"/>
      <c r="M23" s="52"/>
      <c r="N23" s="48"/>
      <c r="O23" s="75" t="s">
        <v>47</v>
      </c>
      <c r="P23" s="72"/>
      <c r="Q23" s="2387"/>
      <c r="R23" s="2388"/>
      <c r="S23" s="2388"/>
      <c r="T23" s="2388"/>
      <c r="U23" s="2389"/>
    </row>
    <row r="24" spans="2:21" ht="18">
      <c r="B24" s="72"/>
      <c r="C24" s="75"/>
      <c r="D24" s="72"/>
      <c r="E24" s="48"/>
      <c r="F24" s="48"/>
      <c r="G24" s="48"/>
      <c r="H24" s="48"/>
      <c r="I24" s="48"/>
      <c r="J24" s="48"/>
      <c r="K24" s="50"/>
      <c r="L24" s="51"/>
      <c r="M24" s="52"/>
      <c r="N24" s="48"/>
      <c r="O24" s="75"/>
      <c r="P24" s="72"/>
      <c r="Q24" s="936"/>
      <c r="R24" s="937"/>
      <c r="S24" s="937"/>
      <c r="T24" s="937"/>
      <c r="U24" s="938"/>
    </row>
    <row r="25" spans="2:21" ht="18">
      <c r="B25" s="72"/>
      <c r="C25" s="75"/>
      <c r="D25" s="75"/>
      <c r="E25" s="48"/>
      <c r="F25" s="48"/>
      <c r="G25" s="48"/>
      <c r="H25" s="48"/>
      <c r="I25" s="48"/>
      <c r="J25" s="48"/>
      <c r="K25" s="50"/>
      <c r="L25" s="51"/>
      <c r="M25" s="52"/>
      <c r="N25" s="48"/>
      <c r="O25" s="48"/>
      <c r="P25" s="48"/>
      <c r="Q25" s="50"/>
      <c r="R25" s="51"/>
      <c r="S25" s="51"/>
      <c r="T25" s="51"/>
      <c r="U25" s="52"/>
    </row>
    <row r="26" spans="2:21" ht="18">
      <c r="B26" s="72"/>
      <c r="C26" s="75"/>
      <c r="D26" s="72"/>
      <c r="E26" s="48"/>
      <c r="F26" s="48"/>
      <c r="G26" s="48"/>
      <c r="H26" s="48"/>
      <c r="I26" s="48"/>
      <c r="J26" s="48"/>
      <c r="K26" s="50"/>
      <c r="L26" s="51"/>
      <c r="M26" s="52"/>
      <c r="N26" s="48"/>
      <c r="O26" s="48"/>
      <c r="P26" s="48"/>
      <c r="Q26" s="50"/>
      <c r="R26" s="51"/>
      <c r="S26" s="51"/>
      <c r="T26" s="51"/>
      <c r="U26" s="52"/>
    </row>
    <row r="27" spans="2:21" ht="18">
      <c r="B27" s="76"/>
      <c r="C27" s="90"/>
      <c r="D27" s="72"/>
      <c r="E27" s="48"/>
      <c r="F27" s="48"/>
      <c r="G27" s="48"/>
      <c r="H27" s="48"/>
      <c r="I27" s="48"/>
      <c r="J27" s="48"/>
      <c r="K27" s="50"/>
      <c r="L27" s="51"/>
      <c r="M27" s="52"/>
      <c r="N27" s="48"/>
      <c r="O27" s="48"/>
      <c r="P27" s="48"/>
      <c r="Q27" s="50"/>
      <c r="R27" s="51"/>
      <c r="S27" s="51"/>
      <c r="T27" s="51"/>
      <c r="U27" s="52"/>
    </row>
    <row r="28" spans="2:21" ht="15.6">
      <c r="B28" s="48"/>
      <c r="C28" s="48"/>
      <c r="D28" s="48"/>
      <c r="E28" s="48"/>
      <c r="F28" s="48"/>
      <c r="G28" s="48"/>
      <c r="H28" s="48"/>
      <c r="I28" s="48"/>
      <c r="J28" s="48"/>
      <c r="K28" s="50"/>
      <c r="L28" s="51"/>
      <c r="M28" s="52"/>
      <c r="N28" s="48"/>
      <c r="O28" s="48"/>
      <c r="P28" s="48"/>
      <c r="Q28" s="50"/>
      <c r="R28" s="51"/>
      <c r="S28" s="51"/>
      <c r="T28" s="51"/>
      <c r="U28" s="52"/>
    </row>
    <row r="29" spans="2:21" ht="18">
      <c r="B29" s="72" t="s">
        <v>47</v>
      </c>
      <c r="C29" s="75" t="s">
        <v>47</v>
      </c>
      <c r="D29" s="48"/>
      <c r="E29" s="48"/>
      <c r="F29" s="48"/>
      <c r="G29" s="48"/>
      <c r="H29" s="48"/>
      <c r="I29" s="48"/>
      <c r="J29" s="48"/>
      <c r="K29" s="50"/>
      <c r="L29" s="51"/>
      <c r="M29" s="52"/>
      <c r="N29" s="48"/>
      <c r="O29" s="48"/>
      <c r="P29" s="48"/>
      <c r="Q29" s="50"/>
      <c r="R29" s="51"/>
      <c r="S29" s="51"/>
      <c r="T29" s="51"/>
      <c r="U29" s="52"/>
    </row>
    <row r="30" spans="2:21" ht="15.6">
      <c r="B30" s="48"/>
      <c r="C30" s="48"/>
      <c r="D30" s="48"/>
      <c r="E30" s="48"/>
      <c r="F30" s="48"/>
      <c r="G30" s="48"/>
      <c r="H30" s="48"/>
      <c r="I30" s="48"/>
      <c r="J30" s="48"/>
      <c r="K30" s="50"/>
      <c r="L30" s="51"/>
      <c r="M30" s="52"/>
      <c r="N30" s="48"/>
      <c r="O30" s="48"/>
      <c r="P30" s="48"/>
      <c r="Q30" s="50"/>
      <c r="R30" s="51"/>
      <c r="S30" s="51"/>
      <c r="T30" s="51"/>
      <c r="U30" s="52"/>
    </row>
    <row r="31" spans="2:21" ht="15.6">
      <c r="B31" s="48"/>
      <c r="C31" s="48"/>
      <c r="D31" s="48"/>
      <c r="E31" s="48"/>
      <c r="F31" s="48"/>
      <c r="G31" s="48"/>
      <c r="H31" s="48"/>
      <c r="I31" s="48"/>
      <c r="J31" s="48"/>
      <c r="K31" s="50"/>
      <c r="L31" s="51"/>
      <c r="M31" s="52"/>
      <c r="N31" s="48"/>
      <c r="O31" s="48"/>
      <c r="P31" s="48"/>
      <c r="Q31" s="50"/>
      <c r="R31" s="51"/>
      <c r="S31" s="51"/>
      <c r="T31" s="51"/>
      <c r="U31" s="52"/>
    </row>
    <row r="32" spans="2:21" ht="15.6">
      <c r="B32" s="48"/>
      <c r="C32" s="48"/>
      <c r="D32" s="48"/>
      <c r="E32" s="48"/>
      <c r="F32" s="48"/>
      <c r="G32" s="48"/>
      <c r="H32" s="48"/>
      <c r="I32" s="48"/>
      <c r="J32" s="48"/>
      <c r="K32" s="50"/>
      <c r="L32" s="51"/>
      <c r="M32" s="52"/>
      <c r="N32" s="48"/>
      <c r="O32" s="48"/>
      <c r="P32" s="48"/>
      <c r="Q32" s="50"/>
      <c r="R32" s="51"/>
      <c r="S32" s="51"/>
      <c r="T32" s="51"/>
      <c r="U32" s="52"/>
    </row>
    <row r="33" spans="2:21" ht="15" customHeight="1">
      <c r="B33" s="48"/>
      <c r="C33" s="48"/>
      <c r="D33" s="48"/>
      <c r="E33" s="48"/>
      <c r="F33" s="48"/>
      <c r="G33" s="48"/>
      <c r="H33" s="48"/>
      <c r="I33" s="48"/>
      <c r="J33" s="48"/>
      <c r="K33" s="50"/>
      <c r="L33" s="51"/>
      <c r="M33" s="52"/>
      <c r="N33" s="48"/>
      <c r="O33" s="48"/>
      <c r="P33" s="48"/>
      <c r="Q33" s="50"/>
      <c r="R33" s="51"/>
      <c r="S33" s="51"/>
      <c r="T33" s="51"/>
      <c r="U33" s="52"/>
    </row>
    <row r="34" spans="2:21" ht="15" customHeight="1">
      <c r="B34" s="2405" t="s">
        <v>222</v>
      </c>
      <c r="C34" s="2405"/>
      <c r="D34" s="2405"/>
      <c r="E34" s="2405"/>
      <c r="F34" s="2406"/>
      <c r="G34" s="2385">
        <f>SUM(G12:G33)</f>
        <v>0</v>
      </c>
      <c r="H34" s="2385"/>
      <c r="I34" s="2385">
        <f>SUM(I12:I33)</f>
        <v>0</v>
      </c>
      <c r="J34" s="2385">
        <f>SUM(J12:J33)</f>
        <v>0</v>
      </c>
      <c r="K34" s="2393"/>
      <c r="L34" s="2402"/>
      <c r="M34" s="2403"/>
      <c r="N34" s="2404">
        <f>SUM(N12:N33)</f>
        <v>0</v>
      </c>
      <c r="O34" s="2404">
        <f>SUM(O12:O33)</f>
        <v>0</v>
      </c>
      <c r="P34" s="2385"/>
      <c r="Q34" s="2393">
        <f>SUM(Q12:U23)</f>
        <v>0</v>
      </c>
      <c r="R34" s="2394"/>
      <c r="S34" s="2394"/>
      <c r="T34" s="2394"/>
      <c r="U34" s="2395"/>
    </row>
    <row r="35" spans="2:21" ht="15" customHeight="1">
      <c r="B35" s="2405"/>
      <c r="C35" s="2405"/>
      <c r="D35" s="2405"/>
      <c r="E35" s="2405"/>
      <c r="F35" s="2407"/>
      <c r="G35" s="2386"/>
      <c r="H35" s="2386"/>
      <c r="I35" s="2386"/>
      <c r="J35" s="2386"/>
      <c r="K35" s="2396"/>
      <c r="L35" s="2397"/>
      <c r="M35" s="2398"/>
      <c r="N35" s="2386"/>
      <c r="O35" s="2386"/>
      <c r="P35" s="2386"/>
      <c r="Q35" s="2396"/>
      <c r="R35" s="2397"/>
      <c r="S35" s="2397"/>
      <c r="T35" s="2397"/>
      <c r="U35" s="2398"/>
    </row>
    <row r="36" spans="2:21" ht="15.6">
      <c r="B36" s="77"/>
      <c r="C36" s="78"/>
      <c r="D36" s="78"/>
      <c r="E36" s="78"/>
      <c r="F36" s="78"/>
      <c r="G36" s="78"/>
      <c r="H36" s="78"/>
      <c r="I36" s="78"/>
      <c r="J36" s="78"/>
      <c r="K36" s="78"/>
      <c r="L36" s="78"/>
      <c r="M36" s="78"/>
      <c r="N36" s="78"/>
      <c r="O36" s="78"/>
      <c r="P36" s="78"/>
      <c r="Q36" s="78"/>
      <c r="R36" s="78"/>
      <c r="S36" s="78"/>
      <c r="T36" s="78"/>
      <c r="U36" s="79"/>
    </row>
    <row r="37" spans="2:21" ht="15.6">
      <c r="B37" s="80"/>
      <c r="C37" s="81" t="s">
        <v>1017</v>
      </c>
      <c r="D37" s="939" t="s">
        <v>943</v>
      </c>
      <c r="E37" s="82" t="s">
        <v>1083</v>
      </c>
      <c r="F37" s="49" t="s">
        <v>1084</v>
      </c>
      <c r="G37" s="49">
        <f>C2</f>
        <v>0</v>
      </c>
      <c r="H37" s="49" t="s">
        <v>225</v>
      </c>
      <c r="I37" s="49"/>
      <c r="J37" s="49"/>
      <c r="K37" s="49"/>
      <c r="L37" s="49"/>
      <c r="M37" s="49"/>
      <c r="N37" s="49"/>
      <c r="O37" s="49"/>
      <c r="P37" s="49"/>
      <c r="Q37" s="49"/>
      <c r="R37" s="49"/>
      <c r="S37" s="49"/>
      <c r="T37" s="49"/>
      <c r="U37" s="83"/>
    </row>
    <row r="38" spans="2:21" ht="15.6">
      <c r="B38" s="84"/>
      <c r="C38" s="49" t="s">
        <v>226</v>
      </c>
      <c r="D38" s="49"/>
      <c r="E38" s="49"/>
      <c r="F38" s="49"/>
      <c r="G38" s="49"/>
      <c r="H38" s="49"/>
      <c r="I38" s="49"/>
      <c r="J38" s="49"/>
      <c r="K38" s="49"/>
      <c r="L38" s="49"/>
      <c r="M38" s="49"/>
      <c r="N38" s="49"/>
      <c r="O38" s="49"/>
      <c r="P38" s="49"/>
      <c r="Q38" s="49"/>
      <c r="R38" s="49"/>
      <c r="S38" s="49"/>
      <c r="T38" s="49"/>
      <c r="U38" s="83"/>
    </row>
    <row r="39" spans="2:21" ht="18">
      <c r="B39" s="84"/>
      <c r="C39" s="49"/>
      <c r="D39" s="49"/>
      <c r="E39" s="49"/>
      <c r="F39" s="49"/>
      <c r="G39" s="49"/>
      <c r="H39" s="2399">
        <f ca="1">TODAY()</f>
        <v>45785</v>
      </c>
      <c r="I39" s="2400"/>
      <c r="J39" s="85"/>
      <c r="K39" s="49"/>
      <c r="L39" s="49"/>
      <c r="M39" s="49"/>
      <c r="N39" s="49"/>
      <c r="O39" s="49"/>
      <c r="P39" s="85"/>
      <c r="Q39" s="2401"/>
      <c r="R39" s="2401"/>
      <c r="S39" s="49"/>
      <c r="T39" s="49"/>
      <c r="U39" s="83"/>
    </row>
    <row r="40" spans="2:21" ht="18">
      <c r="B40" s="1062"/>
      <c r="C40" s="1063"/>
      <c r="D40" s="1063"/>
      <c r="E40" s="1063"/>
      <c r="F40" s="1063"/>
      <c r="G40" s="1063"/>
      <c r="H40" s="2400" t="s">
        <v>227</v>
      </c>
      <c r="I40" s="2400"/>
      <c r="J40" s="1064"/>
      <c r="K40" s="1063"/>
      <c r="L40" s="1063"/>
      <c r="M40" s="1063"/>
      <c r="N40" s="1064" t="s">
        <v>389</v>
      </c>
      <c r="O40" s="49"/>
      <c r="P40" s="85"/>
      <c r="Q40" s="2401"/>
      <c r="R40" s="2401"/>
      <c r="S40" s="49"/>
      <c r="T40" s="49"/>
      <c r="U40" s="83"/>
    </row>
    <row r="41" spans="2:21" ht="15.75" customHeight="1">
      <c r="B41" s="1062"/>
      <c r="C41" s="1063"/>
      <c r="D41" s="1063"/>
      <c r="E41" s="1063"/>
      <c r="F41" s="1063"/>
      <c r="G41" s="1064" t="s">
        <v>228</v>
      </c>
      <c r="H41" s="1063"/>
      <c r="I41" s="1063"/>
      <c r="J41" s="1063"/>
      <c r="K41" s="1063"/>
      <c r="L41" s="1063"/>
      <c r="M41" s="1063"/>
      <c r="N41" s="1064">
        <f>C2</f>
        <v>0</v>
      </c>
      <c r="O41" s="49"/>
      <c r="P41" s="85"/>
      <c r="Q41" s="2390"/>
      <c r="R41" s="2390"/>
      <c r="S41" s="49"/>
      <c r="T41" s="49"/>
      <c r="U41" s="83"/>
    </row>
    <row r="42" spans="2:21" ht="15.75" customHeight="1">
      <c r="B42" s="2391" t="s">
        <v>229</v>
      </c>
      <c r="C42" s="2392"/>
      <c r="D42" s="2392"/>
      <c r="E42" s="2392"/>
      <c r="F42" s="2392"/>
      <c r="G42" s="1064" t="s">
        <v>193</v>
      </c>
      <c r="H42" s="1063"/>
      <c r="I42" s="1063"/>
      <c r="J42" s="1063"/>
      <c r="K42" s="1063"/>
      <c r="L42" s="1063"/>
      <c r="M42" s="1063"/>
      <c r="N42" s="1063"/>
      <c r="O42" s="49"/>
      <c r="P42" s="49"/>
      <c r="Q42" s="49"/>
      <c r="R42" s="49"/>
      <c r="S42" s="49"/>
      <c r="T42" s="49"/>
      <c r="U42" s="83"/>
    </row>
    <row r="43" spans="2:21" ht="18">
      <c r="B43" s="1065" t="s">
        <v>992</v>
      </c>
      <c r="C43" s="1066"/>
      <c r="D43" s="1066"/>
      <c r="E43" s="1066"/>
      <c r="F43" s="1066"/>
      <c r="G43" s="1064" t="s">
        <v>230</v>
      </c>
      <c r="H43" s="1063"/>
      <c r="I43" s="1063"/>
      <c r="J43" s="1063"/>
      <c r="K43" s="1063"/>
      <c r="L43" s="1063"/>
      <c r="M43" s="1063"/>
      <c r="N43" s="1063"/>
      <c r="O43" s="49"/>
      <c r="P43" s="49"/>
      <c r="Q43" s="49"/>
      <c r="R43" s="49"/>
      <c r="S43" s="49"/>
      <c r="T43" s="49"/>
      <c r="U43" s="83"/>
    </row>
    <row r="44" spans="2:21" ht="15.6">
      <c r="B44" s="86"/>
      <c r="C44" s="87"/>
      <c r="D44" s="87"/>
      <c r="E44" s="87"/>
      <c r="F44" s="87"/>
      <c r="G44" s="87"/>
      <c r="H44" s="87"/>
      <c r="I44" s="87"/>
      <c r="J44" s="87"/>
      <c r="K44" s="87"/>
      <c r="L44" s="87"/>
      <c r="M44" s="87"/>
      <c r="N44" s="87"/>
      <c r="O44" s="87"/>
      <c r="P44" s="87"/>
      <c r="Q44" s="87"/>
      <c r="R44" s="87"/>
      <c r="S44" s="87"/>
      <c r="T44" s="87"/>
      <c r="U44" s="88"/>
    </row>
    <row r="45" spans="2:21" ht="15.6">
      <c r="B45" s="49" t="s">
        <v>231</v>
      </c>
      <c r="C45" s="49"/>
      <c r="D45" s="49"/>
      <c r="E45" s="49"/>
      <c r="F45" s="49"/>
      <c r="G45" s="49"/>
      <c r="H45" s="49"/>
      <c r="I45" s="49"/>
      <c r="J45" s="49"/>
      <c r="K45" s="49"/>
      <c r="L45" s="49"/>
      <c r="M45" s="49"/>
      <c r="N45" s="49"/>
      <c r="O45" s="49"/>
      <c r="P45" s="49"/>
      <c r="Q45" s="49"/>
      <c r="R45" s="49"/>
      <c r="S45" s="49"/>
      <c r="T45" s="49"/>
      <c r="U45" s="49"/>
    </row>
    <row r="47" spans="2:21" ht="15.6">
      <c r="E47" s="93" t="s">
        <v>232</v>
      </c>
      <c r="F47" s="94"/>
      <c r="G47" s="94"/>
    </row>
    <row r="50" spans="2:5" ht="22.8">
      <c r="B50" s="91" t="s">
        <v>1115</v>
      </c>
      <c r="C50" s="89"/>
      <c r="D50" s="89"/>
      <c r="E50" s="89"/>
    </row>
    <row r="51" spans="2:5" ht="22.8">
      <c r="B51" s="91" t="s">
        <v>1116</v>
      </c>
      <c r="C51" s="92"/>
      <c r="D51" s="92"/>
      <c r="E51" s="92"/>
    </row>
    <row r="52" spans="2:5" ht="22.8">
      <c r="B52" s="91" t="s">
        <v>1117</v>
      </c>
      <c r="C52" s="92"/>
      <c r="D52" s="92"/>
      <c r="E52" s="92"/>
    </row>
  </sheetData>
  <mergeCells count="54">
    <mergeCell ref="Q41:R41"/>
    <mergeCell ref="B42:F42"/>
    <mergeCell ref="P34:P35"/>
    <mergeCell ref="Q34:U35"/>
    <mergeCell ref="H39:I39"/>
    <mergeCell ref="Q39:R39"/>
    <mergeCell ref="H40:I40"/>
    <mergeCell ref="Q40:R40"/>
    <mergeCell ref="J34:J35"/>
    <mergeCell ref="K34:K35"/>
    <mergeCell ref="L34:L35"/>
    <mergeCell ref="M34:M35"/>
    <mergeCell ref="N34:N35"/>
    <mergeCell ref="O34:O35"/>
    <mergeCell ref="B34:E35"/>
    <mergeCell ref="F34:F35"/>
    <mergeCell ref="Q15:U15"/>
    <mergeCell ref="Q16:U16"/>
    <mergeCell ref="Q17:U17"/>
    <mergeCell ref="Q18:U18"/>
    <mergeCell ref="Q23:U23"/>
    <mergeCell ref="G34:G35"/>
    <mergeCell ref="H34:H35"/>
    <mergeCell ref="I34:I35"/>
    <mergeCell ref="O9:O11"/>
    <mergeCell ref="P9:P10"/>
    <mergeCell ref="Q12:U12"/>
    <mergeCell ref="Q13:U13"/>
    <mergeCell ref="Q14:U14"/>
    <mergeCell ref="H8:H11"/>
    <mergeCell ref="I8:I10"/>
    <mergeCell ref="J8:J10"/>
    <mergeCell ref="K8:N8"/>
    <mergeCell ref="C6:D6"/>
    <mergeCell ref="P6:U6"/>
    <mergeCell ref="B7:B11"/>
    <mergeCell ref="C7:C11"/>
    <mergeCell ref="D7:D11"/>
    <mergeCell ref="E7:G8"/>
    <mergeCell ref="H7:I7"/>
    <mergeCell ref="J7:N7"/>
    <mergeCell ref="O7:P8"/>
    <mergeCell ref="Q7:U10"/>
    <mergeCell ref="E9:E11"/>
    <mergeCell ref="F9:F10"/>
    <mergeCell ref="G9:G10"/>
    <mergeCell ref="K9:M11"/>
    <mergeCell ref="N9:N10"/>
    <mergeCell ref="Q11:U11"/>
    <mergeCell ref="C2:D2"/>
    <mergeCell ref="P2:U2"/>
    <mergeCell ref="C3:D3"/>
    <mergeCell ref="E3:N4"/>
    <mergeCell ref="C4:D5"/>
  </mergeCells>
  <pageMargins left="0.11811023622047245" right="0.11811023622047245" top="0.55118110236220474" bottom="0.35433070866141736" header="0.31496062992125984" footer="0.31496062992125984"/>
  <pageSetup paperSize="9" scale="53"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9A546-060F-4390-B8F1-B4291CA3EFC6}">
  <sheetPr>
    <tabColor theme="6" tint="0.39997558519241921"/>
    <pageSetUpPr fitToPage="1"/>
  </sheetPr>
  <dimension ref="B2:U52"/>
  <sheetViews>
    <sheetView zoomScale="70" zoomScaleNormal="70" workbookViewId="0">
      <selection activeCell="E40" sqref="E40"/>
    </sheetView>
  </sheetViews>
  <sheetFormatPr defaultRowHeight="14.4"/>
  <cols>
    <col min="2" max="2" width="42.109375" customWidth="1"/>
    <col min="3" max="3" width="24.88671875" customWidth="1"/>
    <col min="4" max="4" width="11.109375" customWidth="1"/>
    <col min="5" max="5" width="20.6640625" customWidth="1"/>
    <col min="6" max="7" width="18.6640625" customWidth="1"/>
    <col min="8" max="8" width="13.109375" customWidth="1"/>
    <col min="9" max="9" width="18.109375" customWidth="1"/>
    <col min="10" max="10" width="18.5546875" customWidth="1"/>
    <col min="11" max="11" width="8.109375" customWidth="1"/>
    <col min="12" max="12" width="2.33203125" customWidth="1"/>
    <col min="13" max="13" width="8.109375" customWidth="1"/>
    <col min="14" max="14" width="19.33203125" customWidth="1"/>
    <col min="15" max="15" width="13.44140625" customWidth="1"/>
    <col min="16" max="16" width="14.109375" customWidth="1"/>
    <col min="17" max="17" width="2.6640625" customWidth="1"/>
    <col min="18" max="21" width="3.6640625" customWidth="1"/>
  </cols>
  <sheetData>
    <row r="2" spans="2:21" ht="18.75" customHeight="1">
      <c r="B2" s="48" t="s">
        <v>191</v>
      </c>
      <c r="C2" s="2411"/>
      <c r="D2" s="2369"/>
      <c r="E2" s="77"/>
      <c r="F2" s="78"/>
      <c r="G2" s="78"/>
      <c r="H2" s="78"/>
      <c r="I2" s="78"/>
      <c r="J2" s="78"/>
      <c r="K2" s="78"/>
      <c r="L2" s="78"/>
      <c r="M2" s="78"/>
      <c r="N2" s="79"/>
      <c r="O2" s="50" t="s">
        <v>192</v>
      </c>
      <c r="P2" s="2412"/>
      <c r="Q2" s="2413"/>
      <c r="R2" s="2413"/>
      <c r="S2" s="2413"/>
      <c r="T2" s="2413"/>
      <c r="U2" s="2414"/>
    </row>
    <row r="3" spans="2:21" ht="15.75" customHeight="1">
      <c r="B3" s="48" t="s">
        <v>193</v>
      </c>
      <c r="C3" s="2415"/>
      <c r="D3" s="2416"/>
      <c r="E3" s="2417" t="s">
        <v>194</v>
      </c>
      <c r="F3" s="2418"/>
      <c r="G3" s="2418"/>
      <c r="H3" s="2418"/>
      <c r="I3" s="2418"/>
      <c r="J3" s="2418"/>
      <c r="K3" s="2418"/>
      <c r="L3" s="2418"/>
      <c r="M3" s="2418"/>
      <c r="N3" s="2419"/>
      <c r="O3" s="50" t="s">
        <v>195</v>
      </c>
      <c r="P3" s="51"/>
      <c r="Q3" s="52"/>
      <c r="R3" s="53">
        <v>2</v>
      </c>
      <c r="S3" s="53">
        <v>0</v>
      </c>
      <c r="T3" s="53">
        <v>2</v>
      </c>
      <c r="U3" s="53">
        <v>5</v>
      </c>
    </row>
    <row r="4" spans="2:21" ht="15.75" customHeight="1">
      <c r="B4" s="54" t="s">
        <v>196</v>
      </c>
      <c r="C4" s="2420"/>
      <c r="D4" s="2421"/>
      <c r="E4" s="2417"/>
      <c r="F4" s="2418"/>
      <c r="G4" s="2418"/>
      <c r="H4" s="2418"/>
      <c r="I4" s="2418"/>
      <c r="J4" s="2418"/>
      <c r="K4" s="2418"/>
      <c r="L4" s="2418"/>
      <c r="M4" s="2418"/>
      <c r="N4" s="2419"/>
      <c r="O4" s="50" t="s">
        <v>197</v>
      </c>
      <c r="P4" s="51"/>
      <c r="Q4" s="51"/>
      <c r="R4" s="51"/>
      <c r="S4" s="51"/>
      <c r="T4" s="51"/>
      <c r="U4" s="52"/>
    </row>
    <row r="5" spans="2:21" ht="18.75" customHeight="1">
      <c r="B5" s="55" t="s">
        <v>198</v>
      </c>
      <c r="C5" s="2422"/>
      <c r="D5" s="2423"/>
      <c r="E5" s="84"/>
      <c r="F5" s="49"/>
      <c r="G5" s="49"/>
      <c r="H5" s="49"/>
      <c r="I5" s="49"/>
      <c r="J5" s="49"/>
      <c r="K5" s="49"/>
      <c r="L5" s="49"/>
      <c r="M5" s="49"/>
      <c r="N5" s="83"/>
      <c r="O5" s="50" t="s">
        <v>199</v>
      </c>
      <c r="P5" s="51"/>
      <c r="Q5" s="51"/>
      <c r="R5" s="51"/>
      <c r="S5" s="51"/>
      <c r="T5" s="51"/>
      <c r="U5" s="52"/>
    </row>
    <row r="6" spans="2:21" ht="15.75" customHeight="1">
      <c r="B6" s="48" t="s">
        <v>200</v>
      </c>
      <c r="C6" s="2368"/>
      <c r="D6" s="2369"/>
      <c r="E6" s="86"/>
      <c r="F6" s="87"/>
      <c r="G6" s="87"/>
      <c r="H6" s="87"/>
      <c r="I6" s="87"/>
      <c r="J6" s="87"/>
      <c r="K6" s="87"/>
      <c r="L6" s="87"/>
      <c r="M6" s="87"/>
      <c r="N6" s="88"/>
      <c r="O6" s="48" t="s">
        <v>201</v>
      </c>
      <c r="P6" s="2408"/>
      <c r="Q6" s="2409"/>
      <c r="R6" s="2409"/>
      <c r="S6" s="2409"/>
      <c r="T6" s="2409"/>
      <c r="U6" s="2410"/>
    </row>
    <row r="7" spans="2:21" ht="15.75" customHeight="1">
      <c r="B7" s="2426" t="s">
        <v>202</v>
      </c>
      <c r="C7" s="2429" t="s">
        <v>191</v>
      </c>
      <c r="D7" s="2426" t="s">
        <v>203</v>
      </c>
      <c r="E7" s="2431" t="s">
        <v>204</v>
      </c>
      <c r="F7" s="2431"/>
      <c r="G7" s="2431"/>
      <c r="H7" s="2431" t="s">
        <v>205</v>
      </c>
      <c r="I7" s="2431"/>
      <c r="J7" s="2431" t="s">
        <v>206</v>
      </c>
      <c r="K7" s="2431"/>
      <c r="L7" s="2431"/>
      <c r="M7" s="2431"/>
      <c r="N7" s="2433"/>
      <c r="O7" s="2431" t="s">
        <v>207</v>
      </c>
      <c r="P7" s="2431"/>
      <c r="Q7" s="2432" t="s">
        <v>208</v>
      </c>
      <c r="R7" s="2431"/>
      <c r="S7" s="2431"/>
      <c r="T7" s="2431"/>
      <c r="U7" s="2431"/>
    </row>
    <row r="8" spans="2:21" ht="15" customHeight="1">
      <c r="B8" s="2427"/>
      <c r="C8" s="2430"/>
      <c r="D8" s="2427"/>
      <c r="E8" s="2431"/>
      <c r="F8" s="2431"/>
      <c r="G8" s="2431"/>
      <c r="H8" s="2432" t="s">
        <v>209</v>
      </c>
      <c r="I8" s="2432" t="s">
        <v>1011</v>
      </c>
      <c r="J8" s="2431" t="s">
        <v>210</v>
      </c>
      <c r="K8" s="2431" t="s">
        <v>211</v>
      </c>
      <c r="L8" s="2431"/>
      <c r="M8" s="2431"/>
      <c r="N8" s="2433"/>
      <c r="O8" s="2431"/>
      <c r="P8" s="2431"/>
      <c r="Q8" s="2431"/>
      <c r="R8" s="2431"/>
      <c r="S8" s="2431"/>
      <c r="T8" s="2431"/>
      <c r="U8" s="2431"/>
    </row>
    <row r="9" spans="2:21" ht="15" customHeight="1">
      <c r="B9" s="2427"/>
      <c r="C9" s="2430"/>
      <c r="D9" s="2427"/>
      <c r="E9" s="2432" t="s">
        <v>212</v>
      </c>
      <c r="F9" s="2431" t="s">
        <v>213</v>
      </c>
      <c r="G9" s="2431" t="s">
        <v>214</v>
      </c>
      <c r="H9" s="2432"/>
      <c r="I9" s="2432"/>
      <c r="J9" s="2431"/>
      <c r="K9" s="2432" t="s">
        <v>215</v>
      </c>
      <c r="L9" s="2432"/>
      <c r="M9" s="2432"/>
      <c r="N9" s="2433" t="s">
        <v>214</v>
      </c>
      <c r="O9" s="2426" t="s">
        <v>216</v>
      </c>
      <c r="P9" s="2431" t="s">
        <v>217</v>
      </c>
      <c r="Q9" s="2431"/>
      <c r="R9" s="2431"/>
      <c r="S9" s="2431"/>
      <c r="T9" s="2431"/>
      <c r="U9" s="2431"/>
    </row>
    <row r="10" spans="2:21" ht="15" customHeight="1">
      <c r="B10" s="2427"/>
      <c r="C10" s="2430"/>
      <c r="D10" s="2427"/>
      <c r="E10" s="2432"/>
      <c r="F10" s="2431"/>
      <c r="G10" s="2431"/>
      <c r="H10" s="2432"/>
      <c r="I10" s="2432"/>
      <c r="J10" s="2431"/>
      <c r="K10" s="2432"/>
      <c r="L10" s="2432"/>
      <c r="M10" s="2432"/>
      <c r="N10" s="2433"/>
      <c r="O10" s="2427"/>
      <c r="P10" s="2431"/>
      <c r="Q10" s="2431"/>
      <c r="R10" s="2431"/>
      <c r="S10" s="2431"/>
      <c r="T10" s="2431"/>
      <c r="U10" s="2431"/>
    </row>
    <row r="11" spans="2:21" ht="18.75" customHeight="1">
      <c r="B11" s="2428"/>
      <c r="C11" s="2407"/>
      <c r="D11" s="2428"/>
      <c r="E11" s="2432"/>
      <c r="F11" s="56" t="s">
        <v>218</v>
      </c>
      <c r="G11" s="56" t="s">
        <v>218</v>
      </c>
      <c r="H11" s="2432"/>
      <c r="I11" s="56" t="s">
        <v>218</v>
      </c>
      <c r="J11" s="56" t="s">
        <v>218</v>
      </c>
      <c r="K11" s="2432"/>
      <c r="L11" s="2432"/>
      <c r="M11" s="2432"/>
      <c r="N11" s="57" t="s">
        <v>218</v>
      </c>
      <c r="O11" s="2428"/>
      <c r="P11" s="56" t="s">
        <v>219</v>
      </c>
      <c r="Q11" s="2431" t="s">
        <v>219</v>
      </c>
      <c r="R11" s="2431"/>
      <c r="S11" s="2431"/>
      <c r="T11" s="2431"/>
      <c r="U11" s="2431"/>
    </row>
    <row r="12" spans="2:21" ht="18.75" customHeight="1">
      <c r="B12" s="58"/>
      <c r="C12" s="59"/>
      <c r="D12" s="56" t="s">
        <v>1010</v>
      </c>
      <c r="E12" s="53">
        <v>1</v>
      </c>
      <c r="F12" s="60">
        <f>C6</f>
        <v>0</v>
      </c>
      <c r="G12" s="60">
        <f>$F$12*$E$12</f>
        <v>0</v>
      </c>
      <c r="H12" s="53" t="s">
        <v>221</v>
      </c>
      <c r="I12" s="61"/>
      <c r="J12" s="60">
        <f>G12*20</f>
        <v>0</v>
      </c>
      <c r="K12" s="62">
        <f>G12*5/100</f>
        <v>0</v>
      </c>
      <c r="L12" s="63">
        <v>35</v>
      </c>
      <c r="M12" s="64"/>
      <c r="N12" s="60">
        <f>K12*M12</f>
        <v>0</v>
      </c>
      <c r="O12" s="65"/>
      <c r="P12" s="65"/>
      <c r="Q12" s="2387">
        <f>G12+I12+J12+N12</f>
        <v>0</v>
      </c>
      <c r="R12" s="2424"/>
      <c r="S12" s="2424"/>
      <c r="T12" s="2424"/>
      <c r="U12" s="2425"/>
    </row>
    <row r="13" spans="2:21" ht="18.75" customHeight="1">
      <c r="B13" s="66"/>
      <c r="C13" s="59"/>
      <c r="D13" s="56" t="s">
        <v>1142</v>
      </c>
      <c r="E13" s="53">
        <v>1</v>
      </c>
      <c r="F13" s="60">
        <f>F12</f>
        <v>0</v>
      </c>
      <c r="G13" s="60">
        <f>$F$12*$E$12</f>
        <v>0</v>
      </c>
      <c r="H13" s="53" t="s">
        <v>221</v>
      </c>
      <c r="I13" s="61"/>
      <c r="J13" s="60">
        <f>G13*10</f>
        <v>0</v>
      </c>
      <c r="K13" s="62"/>
      <c r="L13" s="63"/>
      <c r="M13" s="67"/>
      <c r="N13" s="60"/>
      <c r="O13" s="65"/>
      <c r="P13" s="65"/>
      <c r="Q13" s="2387">
        <f>G13+I13+J13+N13</f>
        <v>0</v>
      </c>
      <c r="R13" s="2424"/>
      <c r="S13" s="2424"/>
      <c r="T13" s="2424"/>
      <c r="U13" s="2425"/>
    </row>
    <row r="14" spans="2:21" ht="18.75" customHeight="1">
      <c r="B14" s="66"/>
      <c r="C14" s="59"/>
      <c r="D14" s="56" t="s">
        <v>1009</v>
      </c>
      <c r="E14" s="53">
        <v>1</v>
      </c>
      <c r="F14" s="60">
        <f t="shared" ref="F14:F16" si="0">F13</f>
        <v>0</v>
      </c>
      <c r="G14" s="60">
        <f t="shared" ref="G14:G16" si="1">$F$12*$E$12</f>
        <v>0</v>
      </c>
      <c r="H14" s="53" t="s">
        <v>221</v>
      </c>
      <c r="I14" s="61"/>
      <c r="J14" s="60">
        <f t="shared" ref="J14:J16" si="2">G14*10</f>
        <v>0</v>
      </c>
      <c r="K14" s="62"/>
      <c r="L14" s="63"/>
      <c r="M14" s="67"/>
      <c r="N14" s="60"/>
      <c r="O14" s="65"/>
      <c r="P14" s="65"/>
      <c r="Q14" s="2387">
        <f t="shared" ref="Q14:Q17" si="3">G14+I14+J14+N14</f>
        <v>0</v>
      </c>
      <c r="R14" s="2424"/>
      <c r="S14" s="2424"/>
      <c r="T14" s="2424"/>
      <c r="U14" s="2425"/>
    </row>
    <row r="15" spans="2:21" ht="18">
      <c r="B15" s="68"/>
      <c r="C15" s="59"/>
      <c r="D15" s="56" t="s">
        <v>1009</v>
      </c>
      <c r="E15" s="53">
        <v>1</v>
      </c>
      <c r="F15" s="60">
        <f t="shared" si="0"/>
        <v>0</v>
      </c>
      <c r="G15" s="60">
        <f t="shared" si="1"/>
        <v>0</v>
      </c>
      <c r="H15" s="53" t="s">
        <v>221</v>
      </c>
      <c r="I15" s="61"/>
      <c r="J15" s="60">
        <f t="shared" si="2"/>
        <v>0</v>
      </c>
      <c r="K15" s="62"/>
      <c r="L15" s="63"/>
      <c r="M15" s="69"/>
      <c r="N15" s="60"/>
      <c r="O15" s="65"/>
      <c r="P15" s="65"/>
      <c r="Q15" s="2387">
        <f t="shared" si="3"/>
        <v>0</v>
      </c>
      <c r="R15" s="2424"/>
      <c r="S15" s="2424"/>
      <c r="T15" s="2424"/>
      <c r="U15" s="2425"/>
    </row>
    <row r="16" spans="2:21" ht="18">
      <c r="B16" s="68"/>
      <c r="C16" s="59"/>
      <c r="D16" s="56" t="s">
        <v>1009</v>
      </c>
      <c r="E16" s="53">
        <v>1</v>
      </c>
      <c r="F16" s="60">
        <f t="shared" si="0"/>
        <v>0</v>
      </c>
      <c r="G16" s="60">
        <f t="shared" si="1"/>
        <v>0</v>
      </c>
      <c r="H16" s="53" t="s">
        <v>221</v>
      </c>
      <c r="I16" s="61"/>
      <c r="J16" s="60">
        <f t="shared" si="2"/>
        <v>0</v>
      </c>
      <c r="K16" s="62"/>
      <c r="L16" s="63"/>
      <c r="M16" s="69"/>
      <c r="N16" s="60"/>
      <c r="O16" s="65"/>
      <c r="P16" s="65"/>
      <c r="Q16" s="2387">
        <f t="shared" si="3"/>
        <v>0</v>
      </c>
      <c r="R16" s="2424"/>
      <c r="S16" s="2424"/>
      <c r="T16" s="2424"/>
      <c r="U16" s="2425"/>
    </row>
    <row r="17" spans="2:21" ht="18.75" customHeight="1">
      <c r="B17" s="68"/>
      <c r="C17" s="59"/>
      <c r="D17" s="56"/>
      <c r="E17" s="53"/>
      <c r="F17" s="60"/>
      <c r="G17" s="60"/>
      <c r="H17" s="53"/>
      <c r="I17" s="71"/>
      <c r="J17" s="60"/>
      <c r="K17" s="62"/>
      <c r="L17" s="63"/>
      <c r="M17" s="69"/>
      <c r="N17" s="60"/>
      <c r="O17" s="65"/>
      <c r="P17" s="65"/>
      <c r="Q17" s="2387"/>
      <c r="R17" s="2424"/>
      <c r="S17" s="2424"/>
      <c r="T17" s="2424"/>
      <c r="U17" s="2425"/>
    </row>
    <row r="18" spans="2:21" ht="18">
      <c r="B18" s="68"/>
      <c r="C18" s="59"/>
      <c r="D18" s="56"/>
      <c r="E18" s="53"/>
      <c r="F18" s="60"/>
      <c r="G18" s="60"/>
      <c r="H18" s="53"/>
      <c r="I18" s="60"/>
      <c r="J18" s="60"/>
      <c r="K18" s="62"/>
      <c r="L18" s="63"/>
      <c r="M18" s="69"/>
      <c r="N18" s="60"/>
      <c r="O18" s="65"/>
      <c r="P18" s="65"/>
      <c r="Q18" s="2387"/>
      <c r="R18" s="2424"/>
      <c r="S18" s="2424"/>
      <c r="T18" s="2424"/>
      <c r="U18" s="2425"/>
    </row>
    <row r="19" spans="2:21" ht="18">
      <c r="B19" s="48"/>
      <c r="C19" s="48"/>
      <c r="D19" s="48"/>
      <c r="E19" s="48"/>
      <c r="F19" s="48"/>
      <c r="G19" s="48"/>
      <c r="H19" s="48"/>
      <c r="I19" s="48"/>
      <c r="J19" s="48"/>
      <c r="K19" s="50"/>
      <c r="L19" s="51"/>
      <c r="M19" s="52"/>
      <c r="N19" s="48"/>
      <c r="O19" s="72"/>
      <c r="P19" s="72"/>
      <c r="Q19" s="73"/>
      <c r="R19" s="63"/>
      <c r="S19" s="63"/>
      <c r="T19" s="63"/>
      <c r="U19" s="74"/>
    </row>
    <row r="20" spans="2:21" ht="18">
      <c r="B20" s="48"/>
      <c r="C20" s="48"/>
      <c r="D20" s="48"/>
      <c r="E20" s="48"/>
      <c r="F20" s="48"/>
      <c r="G20" s="48"/>
      <c r="H20" s="48"/>
      <c r="I20" s="48"/>
      <c r="J20" s="48"/>
      <c r="K20" s="50"/>
      <c r="L20" s="51"/>
      <c r="M20" s="52"/>
      <c r="N20" s="48"/>
      <c r="O20" s="72"/>
      <c r="P20" s="72"/>
      <c r="Q20" s="73"/>
      <c r="R20" s="63"/>
      <c r="S20" s="63"/>
      <c r="T20" s="63"/>
      <c r="U20" s="74"/>
    </row>
    <row r="21" spans="2:21" ht="18">
      <c r="B21" s="48"/>
      <c r="C21" s="48"/>
      <c r="D21" s="48"/>
      <c r="E21" s="48"/>
      <c r="F21" s="48"/>
      <c r="G21" s="48"/>
      <c r="H21" s="48"/>
      <c r="I21" s="48"/>
      <c r="J21" s="48"/>
      <c r="K21" s="50"/>
      <c r="L21" s="51"/>
      <c r="M21" s="52"/>
      <c r="N21" s="48"/>
      <c r="O21" s="72"/>
      <c r="P21" s="72"/>
      <c r="Q21" s="73"/>
      <c r="R21" s="63"/>
      <c r="S21" s="63"/>
      <c r="T21" s="63"/>
      <c r="U21" s="74"/>
    </row>
    <row r="22" spans="2:21" ht="18">
      <c r="B22" s="48"/>
      <c r="C22" s="48"/>
      <c r="D22" s="48"/>
      <c r="E22" s="48"/>
      <c r="F22" s="48"/>
      <c r="G22" s="48"/>
      <c r="H22" s="48"/>
      <c r="I22" s="48"/>
      <c r="J22" s="48"/>
      <c r="K22" s="50"/>
      <c r="L22" s="51"/>
      <c r="M22" s="52"/>
      <c r="N22" s="48"/>
      <c r="O22" s="72"/>
      <c r="P22" s="72"/>
      <c r="Q22" s="73"/>
      <c r="R22" s="63"/>
      <c r="S22" s="63"/>
      <c r="T22" s="63"/>
      <c r="U22" s="74"/>
    </row>
    <row r="23" spans="2:21" ht="18">
      <c r="B23" s="72"/>
      <c r="C23" s="75"/>
      <c r="D23" s="72"/>
      <c r="E23" s="48"/>
      <c r="F23" s="48"/>
      <c r="G23" s="48"/>
      <c r="H23" s="48"/>
      <c r="I23" s="48"/>
      <c r="J23" s="48"/>
      <c r="K23" s="50"/>
      <c r="L23" s="51"/>
      <c r="M23" s="52"/>
      <c r="N23" s="48"/>
      <c r="O23" s="75" t="s">
        <v>47</v>
      </c>
      <c r="P23" s="72"/>
      <c r="Q23" s="2387"/>
      <c r="R23" s="2388"/>
      <c r="S23" s="2388"/>
      <c r="T23" s="2388"/>
      <c r="U23" s="2389"/>
    </row>
    <row r="24" spans="2:21" ht="18">
      <c r="B24" s="72"/>
      <c r="C24" s="75"/>
      <c r="D24" s="72"/>
      <c r="E24" s="48"/>
      <c r="F24" s="48"/>
      <c r="G24" s="48"/>
      <c r="H24" s="48"/>
      <c r="I24" s="48"/>
      <c r="J24" s="48"/>
      <c r="K24" s="50"/>
      <c r="L24" s="51"/>
      <c r="M24" s="52"/>
      <c r="N24" s="48"/>
      <c r="O24" s="75"/>
      <c r="P24" s="72"/>
      <c r="Q24" s="936"/>
      <c r="R24" s="937"/>
      <c r="S24" s="937"/>
      <c r="T24" s="937"/>
      <c r="U24" s="938"/>
    </row>
    <row r="25" spans="2:21" ht="18">
      <c r="B25" s="72"/>
      <c r="C25" s="75"/>
      <c r="D25" s="75"/>
      <c r="E25" s="48"/>
      <c r="F25" s="48"/>
      <c r="G25" s="48"/>
      <c r="H25" s="48"/>
      <c r="I25" s="48"/>
      <c r="J25" s="48"/>
      <c r="K25" s="50"/>
      <c r="L25" s="51"/>
      <c r="M25" s="52"/>
      <c r="N25" s="48"/>
      <c r="O25" s="48"/>
      <c r="P25" s="48"/>
      <c r="Q25" s="50"/>
      <c r="R25" s="51"/>
      <c r="S25" s="51"/>
      <c r="T25" s="51"/>
      <c r="U25" s="52"/>
    </row>
    <row r="26" spans="2:21" ht="18">
      <c r="B26" s="72"/>
      <c r="C26" s="75"/>
      <c r="D26" s="72"/>
      <c r="E26" s="48"/>
      <c r="F26" s="48"/>
      <c r="G26" s="48"/>
      <c r="H26" s="48"/>
      <c r="I26" s="48"/>
      <c r="J26" s="48"/>
      <c r="K26" s="50"/>
      <c r="L26" s="51"/>
      <c r="M26" s="52"/>
      <c r="N26" s="48"/>
      <c r="O26" s="48"/>
      <c r="P26" s="48"/>
      <c r="Q26" s="50"/>
      <c r="R26" s="51"/>
      <c r="S26" s="51"/>
      <c r="T26" s="51"/>
      <c r="U26" s="52"/>
    </row>
    <row r="27" spans="2:21" ht="18">
      <c r="B27" s="76"/>
      <c r="C27" s="90"/>
      <c r="D27" s="72"/>
      <c r="E27" s="48"/>
      <c r="F27" s="48"/>
      <c r="G27" s="48"/>
      <c r="H27" s="48"/>
      <c r="I27" s="48"/>
      <c r="J27" s="48"/>
      <c r="K27" s="50"/>
      <c r="L27" s="51"/>
      <c r="M27" s="52"/>
      <c r="N27" s="48"/>
      <c r="O27" s="48"/>
      <c r="P27" s="48"/>
      <c r="Q27" s="50"/>
      <c r="R27" s="51"/>
      <c r="S27" s="51"/>
      <c r="T27" s="51"/>
      <c r="U27" s="52"/>
    </row>
    <row r="28" spans="2:21" ht="15.6">
      <c r="B28" s="48"/>
      <c r="C28" s="48"/>
      <c r="D28" s="48"/>
      <c r="E28" s="48"/>
      <c r="F28" s="48"/>
      <c r="G28" s="48"/>
      <c r="H28" s="48"/>
      <c r="I28" s="48"/>
      <c r="J28" s="48"/>
      <c r="K28" s="50"/>
      <c r="L28" s="51"/>
      <c r="M28" s="52"/>
      <c r="N28" s="48"/>
      <c r="O28" s="48"/>
      <c r="P28" s="48"/>
      <c r="Q28" s="50"/>
      <c r="R28" s="51"/>
      <c r="S28" s="51"/>
      <c r="T28" s="51"/>
      <c r="U28" s="52"/>
    </row>
    <row r="29" spans="2:21" ht="18">
      <c r="B29" s="72" t="s">
        <v>47</v>
      </c>
      <c r="C29" s="75" t="s">
        <v>47</v>
      </c>
      <c r="D29" s="48"/>
      <c r="E29" s="48"/>
      <c r="F29" s="48"/>
      <c r="G29" s="48"/>
      <c r="H29" s="48"/>
      <c r="I29" s="48"/>
      <c r="J29" s="48"/>
      <c r="K29" s="50"/>
      <c r="L29" s="51"/>
      <c r="M29" s="52"/>
      <c r="N29" s="48"/>
      <c r="O29" s="48"/>
      <c r="P29" s="48"/>
      <c r="Q29" s="50"/>
      <c r="R29" s="51"/>
      <c r="S29" s="51"/>
      <c r="T29" s="51"/>
      <c r="U29" s="52"/>
    </row>
    <row r="30" spans="2:21" ht="15.6">
      <c r="B30" s="48"/>
      <c r="C30" s="48"/>
      <c r="D30" s="48"/>
      <c r="E30" s="48"/>
      <c r="F30" s="48"/>
      <c r="G30" s="48"/>
      <c r="H30" s="48"/>
      <c r="I30" s="48"/>
      <c r="J30" s="48"/>
      <c r="K30" s="50"/>
      <c r="L30" s="51"/>
      <c r="M30" s="52"/>
      <c r="N30" s="48"/>
      <c r="O30" s="48"/>
      <c r="P30" s="48"/>
      <c r="Q30" s="50"/>
      <c r="R30" s="51"/>
      <c r="S30" s="51"/>
      <c r="T30" s="51"/>
      <c r="U30" s="52"/>
    </row>
    <row r="31" spans="2:21" ht="15.6">
      <c r="B31" s="48"/>
      <c r="C31" s="48"/>
      <c r="D31" s="48"/>
      <c r="E31" s="48"/>
      <c r="F31" s="48"/>
      <c r="G31" s="48"/>
      <c r="H31" s="48"/>
      <c r="I31" s="48"/>
      <c r="J31" s="48"/>
      <c r="K31" s="50"/>
      <c r="L31" s="51"/>
      <c r="M31" s="52"/>
      <c r="N31" s="48"/>
      <c r="O31" s="48"/>
      <c r="P31" s="48"/>
      <c r="Q31" s="50"/>
      <c r="R31" s="51"/>
      <c r="S31" s="51"/>
      <c r="T31" s="51"/>
      <c r="U31" s="52"/>
    </row>
    <row r="32" spans="2:21" ht="15.6">
      <c r="B32" s="48"/>
      <c r="C32" s="48"/>
      <c r="D32" s="48"/>
      <c r="E32" s="48"/>
      <c r="F32" s="48"/>
      <c r="G32" s="48"/>
      <c r="H32" s="48"/>
      <c r="I32" s="48"/>
      <c r="J32" s="48"/>
      <c r="K32" s="50"/>
      <c r="L32" s="51"/>
      <c r="M32" s="52"/>
      <c r="N32" s="48"/>
      <c r="O32" s="48"/>
      <c r="P32" s="48"/>
      <c r="Q32" s="50"/>
      <c r="R32" s="51"/>
      <c r="S32" s="51"/>
      <c r="T32" s="51"/>
      <c r="U32" s="52"/>
    </row>
    <row r="33" spans="2:21" ht="15" customHeight="1">
      <c r="B33" s="48"/>
      <c r="C33" s="48"/>
      <c r="D33" s="48"/>
      <c r="E33" s="48"/>
      <c r="F33" s="48"/>
      <c r="G33" s="48"/>
      <c r="H33" s="48"/>
      <c r="I33" s="48"/>
      <c r="J33" s="48"/>
      <c r="K33" s="50"/>
      <c r="L33" s="51"/>
      <c r="M33" s="52"/>
      <c r="N33" s="48"/>
      <c r="O33" s="48"/>
      <c r="P33" s="48"/>
      <c r="Q33" s="50"/>
      <c r="R33" s="51"/>
      <c r="S33" s="51"/>
      <c r="T33" s="51"/>
      <c r="U33" s="52"/>
    </row>
    <row r="34" spans="2:21" ht="15" customHeight="1">
      <c r="B34" s="2405" t="s">
        <v>222</v>
      </c>
      <c r="C34" s="2405"/>
      <c r="D34" s="2405"/>
      <c r="E34" s="2405"/>
      <c r="F34" s="2406"/>
      <c r="G34" s="2385">
        <f>SUM(G12:G33)</f>
        <v>0</v>
      </c>
      <c r="H34" s="2385"/>
      <c r="I34" s="2385">
        <f>SUM(I12:I33)</f>
        <v>0</v>
      </c>
      <c r="J34" s="2385">
        <f>SUM(J12:J33)</f>
        <v>0</v>
      </c>
      <c r="K34" s="2393"/>
      <c r="L34" s="2402"/>
      <c r="M34" s="2403"/>
      <c r="N34" s="2404">
        <f>SUM(N12:N33)</f>
        <v>0</v>
      </c>
      <c r="O34" s="2404">
        <f>SUM(O12:O33)</f>
        <v>0</v>
      </c>
      <c r="P34" s="2385"/>
      <c r="Q34" s="2393">
        <f>SUM(Q12:U23)</f>
        <v>0</v>
      </c>
      <c r="R34" s="2394"/>
      <c r="S34" s="2394"/>
      <c r="T34" s="2394"/>
      <c r="U34" s="2395"/>
    </row>
    <row r="35" spans="2:21" ht="15" customHeight="1">
      <c r="B35" s="2405"/>
      <c r="C35" s="2405"/>
      <c r="D35" s="2405"/>
      <c r="E35" s="2405"/>
      <c r="F35" s="2407"/>
      <c r="G35" s="2386"/>
      <c r="H35" s="2386"/>
      <c r="I35" s="2386"/>
      <c r="J35" s="2386"/>
      <c r="K35" s="2396"/>
      <c r="L35" s="2397"/>
      <c r="M35" s="2398"/>
      <c r="N35" s="2386"/>
      <c r="O35" s="2386"/>
      <c r="P35" s="2386"/>
      <c r="Q35" s="2396"/>
      <c r="R35" s="2397"/>
      <c r="S35" s="2397"/>
      <c r="T35" s="2397"/>
      <c r="U35" s="2398"/>
    </row>
    <row r="36" spans="2:21" ht="15.6">
      <c r="B36" s="77"/>
      <c r="C36" s="78"/>
      <c r="D36" s="78"/>
      <c r="E36" s="78"/>
      <c r="F36" s="78"/>
      <c r="G36" s="78"/>
      <c r="H36" s="78"/>
      <c r="I36" s="78"/>
      <c r="J36" s="78"/>
      <c r="K36" s="78"/>
      <c r="L36" s="78"/>
      <c r="M36" s="78"/>
      <c r="N36" s="78"/>
      <c r="O36" s="78"/>
      <c r="P36" s="78"/>
      <c r="Q36" s="78"/>
      <c r="R36" s="78"/>
      <c r="S36" s="78"/>
      <c r="T36" s="78"/>
      <c r="U36" s="79"/>
    </row>
    <row r="37" spans="2:21" ht="15.6">
      <c r="B37" s="80"/>
      <c r="C37" s="81" t="s">
        <v>1017</v>
      </c>
      <c r="D37" s="939" t="s">
        <v>1140</v>
      </c>
      <c r="E37" s="82" t="s">
        <v>1143</v>
      </c>
      <c r="F37" s="49" t="s">
        <v>224</v>
      </c>
      <c r="G37" s="49">
        <f>C2</f>
        <v>0</v>
      </c>
      <c r="H37" s="49" t="s">
        <v>225</v>
      </c>
      <c r="I37" s="49"/>
      <c r="J37" s="49"/>
      <c r="K37" s="49"/>
      <c r="L37" s="49"/>
      <c r="M37" s="49"/>
      <c r="N37" s="49"/>
      <c r="O37" s="49"/>
      <c r="P37" s="49"/>
      <c r="Q37" s="49"/>
      <c r="R37" s="49"/>
      <c r="S37" s="49"/>
      <c r="T37" s="49"/>
      <c r="U37" s="83"/>
    </row>
    <row r="38" spans="2:21" ht="15.6">
      <c r="B38" s="84"/>
      <c r="C38" s="49" t="s">
        <v>226</v>
      </c>
      <c r="D38" s="49"/>
      <c r="E38" s="49"/>
      <c r="F38" s="49"/>
      <c r="G38" s="49"/>
      <c r="H38" s="49"/>
      <c r="I38" s="49"/>
      <c r="J38" s="49"/>
      <c r="K38" s="49"/>
      <c r="L38" s="49"/>
      <c r="M38" s="49"/>
      <c r="N38" s="49"/>
      <c r="O38" s="49"/>
      <c r="P38" s="49"/>
      <c r="Q38" s="49"/>
      <c r="R38" s="49"/>
      <c r="S38" s="49"/>
      <c r="T38" s="49"/>
      <c r="U38" s="83"/>
    </row>
    <row r="39" spans="2:21" ht="18">
      <c r="B39" s="84"/>
      <c r="C39" s="49"/>
      <c r="D39" s="49"/>
      <c r="E39" s="49"/>
      <c r="F39" s="49"/>
      <c r="G39" s="49"/>
      <c r="H39" s="2399">
        <f ca="1">TODAY()</f>
        <v>45785</v>
      </c>
      <c r="I39" s="2400"/>
      <c r="J39" s="85"/>
      <c r="K39" s="49"/>
      <c r="L39" s="49"/>
      <c r="M39" s="49"/>
      <c r="N39" s="49"/>
      <c r="O39" s="49"/>
      <c r="P39" s="85"/>
      <c r="Q39" s="2401"/>
      <c r="R39" s="2401"/>
      <c r="S39" s="49"/>
      <c r="T39" s="49"/>
      <c r="U39" s="83"/>
    </row>
    <row r="40" spans="2:21" ht="18">
      <c r="B40" s="1062"/>
      <c r="C40" s="1063"/>
      <c r="D40" s="1063"/>
      <c r="E40" s="1063"/>
      <c r="F40" s="1063"/>
      <c r="G40" s="1063"/>
      <c r="H40" s="2400" t="s">
        <v>227</v>
      </c>
      <c r="I40" s="2400"/>
      <c r="J40" s="1064"/>
      <c r="K40" s="1063"/>
      <c r="L40" s="1063"/>
      <c r="M40" s="1063"/>
      <c r="N40" s="1064" t="s">
        <v>389</v>
      </c>
      <c r="O40" s="49"/>
      <c r="P40" s="85"/>
      <c r="Q40" s="2401"/>
      <c r="R40" s="2401"/>
      <c r="S40" s="49"/>
      <c r="T40" s="49"/>
      <c r="U40" s="83"/>
    </row>
    <row r="41" spans="2:21" ht="15.75" customHeight="1">
      <c r="B41" s="1062"/>
      <c r="C41" s="1063"/>
      <c r="D41" s="1063"/>
      <c r="E41" s="1063"/>
      <c r="F41" s="1063"/>
      <c r="G41" s="1064" t="s">
        <v>228</v>
      </c>
      <c r="H41" s="1063"/>
      <c r="I41" s="1063"/>
      <c r="J41" s="1063"/>
      <c r="K41" s="1063"/>
      <c r="L41" s="1063"/>
      <c r="M41" s="1063"/>
      <c r="N41" s="1064">
        <f>C2</f>
        <v>0</v>
      </c>
      <c r="O41" s="49"/>
      <c r="P41" s="85"/>
      <c r="Q41" s="2390"/>
      <c r="R41" s="2390"/>
      <c r="S41" s="49"/>
      <c r="T41" s="49"/>
      <c r="U41" s="83"/>
    </row>
    <row r="42" spans="2:21" ht="15.75" customHeight="1">
      <c r="B42" s="2391" t="s">
        <v>229</v>
      </c>
      <c r="C42" s="2392"/>
      <c r="D42" s="2392"/>
      <c r="E42" s="2392"/>
      <c r="F42" s="2392"/>
      <c r="G42" s="1064" t="s">
        <v>193</v>
      </c>
      <c r="H42" s="1063"/>
      <c r="I42" s="1063"/>
      <c r="J42" s="1063"/>
      <c r="K42" s="1063"/>
      <c r="L42" s="1063"/>
      <c r="M42" s="1063"/>
      <c r="N42" s="1063"/>
      <c r="O42" s="49"/>
      <c r="P42" s="49"/>
      <c r="Q42" s="49"/>
      <c r="R42" s="49"/>
      <c r="S42" s="49"/>
      <c r="T42" s="49"/>
      <c r="U42" s="83"/>
    </row>
    <row r="43" spans="2:21" ht="18">
      <c r="B43" s="1065" t="s">
        <v>992</v>
      </c>
      <c r="C43" s="1066"/>
      <c r="D43" s="1066"/>
      <c r="E43" s="1066"/>
      <c r="F43" s="1066"/>
      <c r="G43" s="1064" t="s">
        <v>230</v>
      </c>
      <c r="H43" s="1063"/>
      <c r="I43" s="1063"/>
      <c r="J43" s="1063"/>
      <c r="K43" s="1063"/>
      <c r="L43" s="1063"/>
      <c r="M43" s="1063"/>
      <c r="N43" s="1063"/>
      <c r="O43" s="49"/>
      <c r="P43" s="49"/>
      <c r="Q43" s="49"/>
      <c r="R43" s="49"/>
      <c r="S43" s="49"/>
      <c r="T43" s="49"/>
      <c r="U43" s="83"/>
    </row>
    <row r="44" spans="2:21" ht="15.6">
      <c r="B44" s="86"/>
      <c r="C44" s="87"/>
      <c r="D44" s="87"/>
      <c r="E44" s="87"/>
      <c r="F44" s="87"/>
      <c r="G44" s="87"/>
      <c r="H44" s="87"/>
      <c r="I44" s="87"/>
      <c r="J44" s="87"/>
      <c r="K44" s="87"/>
      <c r="L44" s="87"/>
      <c r="M44" s="87"/>
      <c r="N44" s="87"/>
      <c r="O44" s="87"/>
      <c r="P44" s="87"/>
      <c r="Q44" s="87"/>
      <c r="R44" s="87"/>
      <c r="S44" s="87"/>
      <c r="T44" s="87"/>
      <c r="U44" s="88"/>
    </row>
    <row r="45" spans="2:21" ht="15.6">
      <c r="B45" s="49" t="s">
        <v>231</v>
      </c>
      <c r="C45" s="49"/>
      <c r="D45" s="49"/>
      <c r="E45" s="49"/>
      <c r="F45" s="49"/>
      <c r="G45" s="49"/>
      <c r="H45" s="49"/>
      <c r="I45" s="49"/>
      <c r="J45" s="49"/>
      <c r="K45" s="49"/>
      <c r="L45" s="49"/>
      <c r="M45" s="49"/>
      <c r="N45" s="49"/>
      <c r="O45" s="49"/>
      <c r="P45" s="49"/>
      <c r="Q45" s="49"/>
      <c r="R45" s="49"/>
      <c r="S45" s="49"/>
      <c r="T45" s="49"/>
      <c r="U45" s="49"/>
    </row>
    <row r="47" spans="2:21" ht="15.6">
      <c r="E47" s="93" t="s">
        <v>232</v>
      </c>
      <c r="F47" s="94"/>
      <c r="G47" s="94"/>
    </row>
    <row r="50" spans="2:5" ht="22.8">
      <c r="B50" s="91" t="s">
        <v>1115</v>
      </c>
      <c r="C50" s="89"/>
      <c r="D50" s="89"/>
      <c r="E50" s="89"/>
    </row>
    <row r="51" spans="2:5" ht="22.8">
      <c r="B51" s="91" t="s">
        <v>1116</v>
      </c>
      <c r="C51" s="92"/>
      <c r="D51" s="92"/>
      <c r="E51" s="92"/>
    </row>
    <row r="52" spans="2:5" ht="22.8">
      <c r="B52" s="91" t="s">
        <v>1117</v>
      </c>
      <c r="C52" s="92"/>
      <c r="D52" s="92"/>
      <c r="E52" s="92"/>
    </row>
  </sheetData>
  <mergeCells count="54">
    <mergeCell ref="Q39:R39"/>
    <mergeCell ref="H40:I40"/>
    <mergeCell ref="Q40:R40"/>
    <mergeCell ref="Q41:R41"/>
    <mergeCell ref="B42:F42"/>
    <mergeCell ref="H39:I39"/>
    <mergeCell ref="B34:E35"/>
    <mergeCell ref="F34:F35"/>
    <mergeCell ref="G34:G35"/>
    <mergeCell ref="H34:H35"/>
    <mergeCell ref="I34:I35"/>
    <mergeCell ref="L34:L35"/>
    <mergeCell ref="M34:M35"/>
    <mergeCell ref="N34:N35"/>
    <mergeCell ref="O34:O35"/>
    <mergeCell ref="J34:J35"/>
    <mergeCell ref="K34:K35"/>
    <mergeCell ref="Q15:U15"/>
    <mergeCell ref="P34:P35"/>
    <mergeCell ref="Q34:U35"/>
    <mergeCell ref="Q17:U17"/>
    <mergeCell ref="Q18:U18"/>
    <mergeCell ref="Q23:U23"/>
    <mergeCell ref="Q16:U16"/>
    <mergeCell ref="N9:N10"/>
    <mergeCell ref="O9:O11"/>
    <mergeCell ref="P9:P10"/>
    <mergeCell ref="Q12:U12"/>
    <mergeCell ref="J7:N7"/>
    <mergeCell ref="Q11:U11"/>
    <mergeCell ref="K8:N8"/>
    <mergeCell ref="Q13:U13"/>
    <mergeCell ref="Q14:U14"/>
    <mergeCell ref="B7:B11"/>
    <mergeCell ref="C7:C11"/>
    <mergeCell ref="D7:D11"/>
    <mergeCell ref="E7:G8"/>
    <mergeCell ref="H7:I7"/>
    <mergeCell ref="E9:E11"/>
    <mergeCell ref="F9:F10"/>
    <mergeCell ref="G9:G10"/>
    <mergeCell ref="O7:P8"/>
    <mergeCell ref="Q7:U10"/>
    <mergeCell ref="H8:H11"/>
    <mergeCell ref="I8:I10"/>
    <mergeCell ref="J8:J10"/>
    <mergeCell ref="K9:M11"/>
    <mergeCell ref="C6:D6"/>
    <mergeCell ref="P6:U6"/>
    <mergeCell ref="C2:D2"/>
    <mergeCell ref="P2:U2"/>
    <mergeCell ref="C3:D3"/>
    <mergeCell ref="E3:N4"/>
    <mergeCell ref="C4:D5"/>
  </mergeCells>
  <pageMargins left="0.11811023622047245" right="0.11811023622047245" top="0.55118110236220474" bottom="0.35433070866141736" header="0.31496062992125984" footer="0.31496062992125984"/>
  <pageSetup paperSize="9" scale="53" orientation="landscape"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V18"/>
  <sheetViews>
    <sheetView zoomScale="120" zoomScaleNormal="120" workbookViewId="0">
      <selection activeCell="M7" sqref="M7"/>
    </sheetView>
  </sheetViews>
  <sheetFormatPr defaultColWidth="9.109375" defaultRowHeight="14.4"/>
  <cols>
    <col min="1" max="1" width="8.21875" style="223" customWidth="1"/>
    <col min="2" max="10" width="5.77734375" style="1289" customWidth="1"/>
    <col min="11" max="11" width="5.77734375" style="1324" customWidth="1"/>
    <col min="12" max="12" width="6.88671875" style="1289" customWidth="1"/>
    <col min="13" max="13" width="8.33203125" style="1214" customWidth="1"/>
    <col min="14" max="18" width="8.33203125" style="223" customWidth="1"/>
    <col min="19" max="16384" width="9.109375" style="223"/>
  </cols>
  <sheetData>
    <row r="1" spans="1:22" ht="25.2" customHeight="1">
      <c r="M1" s="1433" t="s">
        <v>1100</v>
      </c>
      <c r="N1" s="1434"/>
      <c r="O1" s="1435" t="s">
        <v>1101</v>
      </c>
      <c r="P1" s="1435"/>
      <c r="Q1" s="1435"/>
      <c r="R1" s="1435"/>
      <c r="S1" s="1428" t="s">
        <v>1133</v>
      </c>
      <c r="T1" s="1429"/>
      <c r="U1" s="1429"/>
      <c r="V1" s="1430"/>
    </row>
    <row r="2" spans="1:22" ht="27.6" customHeight="1">
      <c r="A2" s="222" t="s">
        <v>394</v>
      </c>
      <c r="B2" s="1317"/>
      <c r="C2" s="1317"/>
      <c r="D2" s="1317"/>
      <c r="E2" s="1317"/>
      <c r="F2" s="1317"/>
      <c r="G2" s="1317"/>
      <c r="H2" s="1317"/>
      <c r="I2" s="1317" t="s">
        <v>346</v>
      </c>
      <c r="J2" s="1317"/>
      <c r="K2" s="1325"/>
      <c r="L2" s="1317"/>
      <c r="M2" s="1431" t="s">
        <v>1098</v>
      </c>
      <c r="N2" s="1426" t="s">
        <v>1099</v>
      </c>
      <c r="O2" s="1426" t="s">
        <v>1129</v>
      </c>
      <c r="P2" s="1426" t="s">
        <v>1132</v>
      </c>
      <c r="Q2" s="1426" t="s">
        <v>1130</v>
      </c>
      <c r="R2" s="1426" t="s">
        <v>1131</v>
      </c>
      <c r="S2" s="1426" t="s">
        <v>1129</v>
      </c>
      <c r="T2" s="1426" t="s">
        <v>1132</v>
      </c>
      <c r="U2" s="1426" t="s">
        <v>1130</v>
      </c>
      <c r="V2" s="1427" t="s">
        <v>1131</v>
      </c>
    </row>
    <row r="3" spans="1:22" ht="26.4" customHeight="1">
      <c r="A3" s="224" t="s">
        <v>395</v>
      </c>
      <c r="B3" s="1318">
        <v>1</v>
      </c>
      <c r="C3" s="1318">
        <v>2</v>
      </c>
      <c r="D3" s="1318">
        <v>3</v>
      </c>
      <c r="E3" s="1318">
        <v>4</v>
      </c>
      <c r="F3" s="1318">
        <v>5</v>
      </c>
      <c r="G3" s="1318">
        <v>6</v>
      </c>
      <c r="H3" s="1318">
        <v>7</v>
      </c>
      <c r="I3" s="1318">
        <v>8</v>
      </c>
      <c r="J3" s="1318">
        <v>9</v>
      </c>
      <c r="K3" s="1325"/>
      <c r="L3" s="1329" t="s">
        <v>395</v>
      </c>
      <c r="M3" s="1432"/>
      <c r="N3" s="1426"/>
      <c r="O3" s="1426"/>
      <c r="P3" s="1426"/>
      <c r="Q3" s="1426"/>
      <c r="R3" s="1426"/>
      <c r="S3" s="1426"/>
      <c r="T3" s="1426"/>
      <c r="U3" s="1426"/>
      <c r="V3" s="1427"/>
    </row>
    <row r="4" spans="1:22">
      <c r="A4" s="225">
        <v>1</v>
      </c>
      <c r="B4" s="1319">
        <v>1320</v>
      </c>
      <c r="C4" s="1319">
        <v>1380</v>
      </c>
      <c r="D4" s="1319">
        <v>1440</v>
      </c>
      <c r="E4" s="1319">
        <v>1500</v>
      </c>
      <c r="F4" s="1319"/>
      <c r="G4" s="1319"/>
      <c r="H4" s="1319"/>
      <c r="I4" s="1319"/>
      <c r="J4" s="1319"/>
      <c r="K4" s="1326"/>
      <c r="L4" s="1330">
        <v>1</v>
      </c>
      <c r="M4" s="1327">
        <v>3000</v>
      </c>
      <c r="N4" s="1213">
        <v>3600</v>
      </c>
      <c r="O4" s="1213">
        <v>2200</v>
      </c>
      <c r="P4" s="1213">
        <v>1500</v>
      </c>
      <c r="Q4" s="1213">
        <v>2800</v>
      </c>
      <c r="R4" s="1213">
        <v>2100</v>
      </c>
      <c r="S4" s="1213">
        <v>2200</v>
      </c>
      <c r="T4" s="1213">
        <v>1500</v>
      </c>
      <c r="U4" s="1213">
        <v>2800</v>
      </c>
      <c r="V4" s="1321">
        <v>2100</v>
      </c>
    </row>
    <row r="5" spans="1:22">
      <c r="A5" s="225">
        <v>2</v>
      </c>
      <c r="B5" s="1319">
        <v>1155</v>
      </c>
      <c r="C5" s="1319">
        <v>1210</v>
      </c>
      <c r="D5" s="1319">
        <v>1265</v>
      </c>
      <c r="E5" s="1319">
        <v>1320</v>
      </c>
      <c r="F5" s="1319">
        <v>1380</v>
      </c>
      <c r="G5" s="1319">
        <v>1440</v>
      </c>
      <c r="H5" s="1319"/>
      <c r="I5" s="1319"/>
      <c r="J5" s="1319"/>
      <c r="K5" s="1326"/>
      <c r="L5" s="1330">
        <v>2</v>
      </c>
      <c r="M5" s="1327">
        <v>2200</v>
      </c>
      <c r="N5" s="1213">
        <v>3000</v>
      </c>
      <c r="O5" s="1213">
        <v>1600</v>
      </c>
      <c r="P5" s="1213">
        <v>1100</v>
      </c>
      <c r="Q5" s="1213">
        <v>2200</v>
      </c>
      <c r="R5" s="1213">
        <v>1700</v>
      </c>
      <c r="S5" s="1213">
        <v>1600</v>
      </c>
      <c r="T5" s="1213">
        <v>1100</v>
      </c>
      <c r="U5" s="1213">
        <v>2200</v>
      </c>
      <c r="V5" s="1321">
        <v>1700</v>
      </c>
    </row>
    <row r="6" spans="1:22">
      <c r="A6" s="225">
        <v>3</v>
      </c>
      <c r="B6" s="1319">
        <v>1020</v>
      </c>
      <c r="C6" s="1319">
        <v>1065</v>
      </c>
      <c r="D6" s="1319">
        <v>1110</v>
      </c>
      <c r="E6" s="1319">
        <v>1155</v>
      </c>
      <c r="F6" s="1319">
        <v>1210</v>
      </c>
      <c r="G6" s="1319">
        <v>1265</v>
      </c>
      <c r="H6" s="1319">
        <v>1320</v>
      </c>
      <c r="I6" s="1319">
        <v>1380</v>
      </c>
      <c r="J6" s="1319"/>
      <c r="K6" s="1326"/>
      <c r="L6" s="1330">
        <v>3</v>
      </c>
      <c r="M6" s="1327">
        <v>1600</v>
      </c>
      <c r="N6" s="1213">
        <v>2200</v>
      </c>
      <c r="O6" s="1213">
        <v>1100</v>
      </c>
      <c r="P6" s="1213">
        <v>800</v>
      </c>
      <c r="Q6" s="1213">
        <v>1700</v>
      </c>
      <c r="R6" s="1213">
        <v>1400</v>
      </c>
      <c r="S6" s="1213">
        <v>1500</v>
      </c>
      <c r="T6" s="1213">
        <v>800</v>
      </c>
      <c r="U6" s="1213">
        <v>1700</v>
      </c>
      <c r="V6" s="1321">
        <v>1400</v>
      </c>
    </row>
    <row r="7" spans="1:22">
      <c r="A7" s="1320">
        <v>4</v>
      </c>
      <c r="B7" s="1319">
        <v>915</v>
      </c>
      <c r="C7" s="1319">
        <v>950</v>
      </c>
      <c r="D7" s="1319">
        <v>985</v>
      </c>
      <c r="E7" s="1319">
        <v>1020</v>
      </c>
      <c r="F7" s="1319">
        <v>1065</v>
      </c>
      <c r="G7" s="1319">
        <v>1110</v>
      </c>
      <c r="H7" s="1319">
        <v>1155</v>
      </c>
      <c r="I7" s="1319">
        <v>1210</v>
      </c>
      <c r="J7" s="1319">
        <v>1265</v>
      </c>
      <c r="K7" s="1326"/>
      <c r="L7" s="1330">
        <v>4</v>
      </c>
      <c r="M7" s="1327">
        <v>1100</v>
      </c>
      <c r="N7" s="1213">
        <v>2100</v>
      </c>
      <c r="O7" s="1213">
        <v>800</v>
      </c>
      <c r="P7" s="1213">
        <v>650</v>
      </c>
      <c r="Q7" s="1213">
        <v>1400</v>
      </c>
      <c r="R7" s="1213">
        <v>1250</v>
      </c>
      <c r="S7" s="1213">
        <v>1100</v>
      </c>
      <c r="T7" s="1213">
        <v>650</v>
      </c>
      <c r="U7" s="1213">
        <v>1400</v>
      </c>
      <c r="V7" s="1321">
        <v>1250</v>
      </c>
    </row>
    <row r="8" spans="1:22">
      <c r="A8" s="1320">
        <v>5</v>
      </c>
      <c r="B8" s="1319">
        <v>835</v>
      </c>
      <c r="C8" s="1319">
        <v>865</v>
      </c>
      <c r="D8" s="1319">
        <v>895</v>
      </c>
      <c r="E8" s="1319">
        <v>915</v>
      </c>
      <c r="F8" s="1319">
        <v>950</v>
      </c>
      <c r="G8" s="1319">
        <v>985</v>
      </c>
      <c r="H8" s="1319">
        <v>1020</v>
      </c>
      <c r="I8" s="1319">
        <v>1065</v>
      </c>
      <c r="J8" s="1319">
        <v>1110</v>
      </c>
      <c r="K8" s="1326"/>
      <c r="L8" s="1330">
        <v>5</v>
      </c>
      <c r="M8" s="1327">
        <v>900</v>
      </c>
      <c r="N8" s="1213">
        <v>1800</v>
      </c>
      <c r="O8" s="1213">
        <v>0</v>
      </c>
      <c r="P8" s="1213">
        <v>0</v>
      </c>
      <c r="Q8" s="1213">
        <v>0</v>
      </c>
      <c r="R8" s="1213">
        <v>0</v>
      </c>
      <c r="S8" s="1213">
        <v>0</v>
      </c>
      <c r="T8" s="1213">
        <v>0</v>
      </c>
      <c r="U8" s="1213">
        <v>0</v>
      </c>
      <c r="V8" s="1321">
        <v>0</v>
      </c>
    </row>
    <row r="9" spans="1:22">
      <c r="A9" s="1320">
        <v>6</v>
      </c>
      <c r="B9" s="1319">
        <v>760</v>
      </c>
      <c r="C9" s="1319">
        <v>785</v>
      </c>
      <c r="D9" s="1319">
        <v>810</v>
      </c>
      <c r="E9" s="1319">
        <v>835</v>
      </c>
      <c r="F9" s="1319">
        <v>865</v>
      </c>
      <c r="G9" s="1319">
        <v>895</v>
      </c>
      <c r="H9" s="1319">
        <v>915</v>
      </c>
      <c r="I9" s="1319">
        <v>950</v>
      </c>
      <c r="J9" s="1319">
        <v>985</v>
      </c>
      <c r="K9" s="1326"/>
      <c r="L9" s="1330">
        <v>6</v>
      </c>
      <c r="M9" s="1327">
        <v>800</v>
      </c>
      <c r="N9" s="1213">
        <v>1700</v>
      </c>
      <c r="O9" s="1213">
        <v>0</v>
      </c>
      <c r="P9" s="1213">
        <v>0</v>
      </c>
      <c r="Q9" s="1213">
        <v>0</v>
      </c>
      <c r="R9" s="1213">
        <v>0</v>
      </c>
      <c r="S9" s="1213">
        <v>0</v>
      </c>
      <c r="T9" s="1213">
        <v>0</v>
      </c>
      <c r="U9" s="1213">
        <v>0</v>
      </c>
      <c r="V9" s="1321">
        <v>0</v>
      </c>
    </row>
    <row r="10" spans="1:22">
      <c r="A10" s="1320">
        <v>7</v>
      </c>
      <c r="B10" s="1319">
        <v>705</v>
      </c>
      <c r="C10" s="1319">
        <v>720</v>
      </c>
      <c r="D10" s="1319">
        <v>740</v>
      </c>
      <c r="E10" s="1319">
        <v>760</v>
      </c>
      <c r="F10" s="1319">
        <v>785</v>
      </c>
      <c r="G10" s="1319">
        <v>810</v>
      </c>
      <c r="H10" s="1319">
        <v>835</v>
      </c>
      <c r="I10" s="1319">
        <v>865</v>
      </c>
      <c r="J10" s="1319">
        <v>895</v>
      </c>
      <c r="K10" s="1326"/>
      <c r="L10" s="1330">
        <v>7</v>
      </c>
      <c r="M10" s="1327">
        <v>500</v>
      </c>
      <c r="N10" s="1213">
        <v>1500</v>
      </c>
      <c r="O10" s="1213">
        <v>0</v>
      </c>
      <c r="P10" s="1213">
        <v>0</v>
      </c>
      <c r="Q10" s="1213">
        <v>0</v>
      </c>
      <c r="R10" s="1213">
        <v>0</v>
      </c>
      <c r="S10" s="1213">
        <v>0</v>
      </c>
      <c r="T10" s="1213">
        <v>0</v>
      </c>
      <c r="U10" s="1213">
        <v>0</v>
      </c>
      <c r="V10" s="1321">
        <v>0</v>
      </c>
    </row>
    <row r="11" spans="1:22">
      <c r="A11" s="1320">
        <v>8</v>
      </c>
      <c r="B11" s="1319">
        <v>660</v>
      </c>
      <c r="C11" s="1319">
        <v>675</v>
      </c>
      <c r="D11" s="1319">
        <v>690</v>
      </c>
      <c r="E11" s="1319">
        <v>705</v>
      </c>
      <c r="F11" s="1319">
        <v>720</v>
      </c>
      <c r="G11" s="1319">
        <v>740</v>
      </c>
      <c r="H11" s="1319">
        <v>760</v>
      </c>
      <c r="I11" s="1319">
        <v>785</v>
      </c>
      <c r="J11" s="1319">
        <v>810</v>
      </c>
      <c r="K11" s="1326"/>
      <c r="L11" s="1330">
        <v>8</v>
      </c>
      <c r="M11" s="1327">
        <v>450</v>
      </c>
      <c r="N11" s="1213">
        <v>1400</v>
      </c>
      <c r="O11" s="1213">
        <v>0</v>
      </c>
      <c r="P11" s="1213">
        <v>0</v>
      </c>
      <c r="Q11" s="1213">
        <v>0</v>
      </c>
      <c r="R11" s="1213">
        <v>0</v>
      </c>
      <c r="S11" s="1213">
        <v>0</v>
      </c>
      <c r="T11" s="1213">
        <v>0</v>
      </c>
      <c r="U11" s="1213">
        <v>0</v>
      </c>
      <c r="V11" s="1321">
        <v>0</v>
      </c>
    </row>
    <row r="12" spans="1:22">
      <c r="A12" s="1320">
        <v>9</v>
      </c>
      <c r="B12" s="1319">
        <v>620</v>
      </c>
      <c r="C12" s="1319">
        <v>630</v>
      </c>
      <c r="D12" s="1319">
        <v>645</v>
      </c>
      <c r="E12" s="1319">
        <v>660</v>
      </c>
      <c r="F12" s="1319">
        <v>675</v>
      </c>
      <c r="G12" s="1319">
        <v>690</v>
      </c>
      <c r="H12" s="1319">
        <v>705</v>
      </c>
      <c r="I12" s="1319">
        <v>720</v>
      </c>
      <c r="J12" s="1319">
        <v>740</v>
      </c>
      <c r="K12" s="1326"/>
      <c r="L12" s="1330">
        <v>9</v>
      </c>
      <c r="M12" s="1327">
        <v>0</v>
      </c>
      <c r="N12" s="1213">
        <v>0</v>
      </c>
      <c r="O12" s="1213">
        <v>0</v>
      </c>
      <c r="P12" s="1213">
        <v>0</v>
      </c>
      <c r="Q12" s="1213">
        <v>0</v>
      </c>
      <c r="R12" s="1213">
        <v>0</v>
      </c>
      <c r="S12" s="1213">
        <v>0</v>
      </c>
      <c r="T12" s="1213">
        <v>0</v>
      </c>
      <c r="U12" s="1213">
        <v>0</v>
      </c>
      <c r="V12" s="1321">
        <v>0</v>
      </c>
    </row>
    <row r="13" spans="1:22">
      <c r="A13" s="1320">
        <v>10</v>
      </c>
      <c r="B13" s="1319">
        <v>590</v>
      </c>
      <c r="C13" s="1319">
        <v>600</v>
      </c>
      <c r="D13" s="1319">
        <v>610</v>
      </c>
      <c r="E13" s="1319">
        <v>620</v>
      </c>
      <c r="F13" s="1319">
        <v>630</v>
      </c>
      <c r="G13" s="1319">
        <v>645</v>
      </c>
      <c r="H13" s="1319">
        <v>660</v>
      </c>
      <c r="I13" s="1319">
        <v>675</v>
      </c>
      <c r="J13" s="1319">
        <v>690</v>
      </c>
      <c r="K13" s="1326"/>
      <c r="L13" s="1330">
        <v>10</v>
      </c>
      <c r="M13" s="1327">
        <v>0</v>
      </c>
      <c r="N13" s="1213">
        <v>0</v>
      </c>
      <c r="O13" s="1213">
        <v>0</v>
      </c>
      <c r="P13" s="1213">
        <v>0</v>
      </c>
      <c r="Q13" s="1213">
        <v>0</v>
      </c>
      <c r="R13" s="1213">
        <v>0</v>
      </c>
      <c r="S13" s="1213">
        <v>0</v>
      </c>
      <c r="T13" s="1213">
        <v>0</v>
      </c>
      <c r="U13" s="1213">
        <v>0</v>
      </c>
      <c r="V13" s="1321">
        <v>0</v>
      </c>
    </row>
    <row r="14" spans="1:22">
      <c r="A14" s="1320">
        <v>11</v>
      </c>
      <c r="B14" s="1319">
        <v>560</v>
      </c>
      <c r="C14" s="1319">
        <v>570</v>
      </c>
      <c r="D14" s="1319">
        <v>580</v>
      </c>
      <c r="E14" s="1319">
        <v>590</v>
      </c>
      <c r="F14" s="1319">
        <v>600</v>
      </c>
      <c r="G14" s="1319">
        <v>610</v>
      </c>
      <c r="H14" s="1319">
        <v>620</v>
      </c>
      <c r="I14" s="1319">
        <v>630</v>
      </c>
      <c r="J14" s="1319">
        <v>645</v>
      </c>
      <c r="K14" s="1326"/>
      <c r="L14" s="1330">
        <v>11</v>
      </c>
      <c r="M14" s="1327">
        <v>0</v>
      </c>
      <c r="N14" s="1213">
        <v>0</v>
      </c>
      <c r="O14" s="1213">
        <v>0</v>
      </c>
      <c r="P14" s="1213">
        <v>0</v>
      </c>
      <c r="Q14" s="1213">
        <v>0</v>
      </c>
      <c r="R14" s="1213">
        <v>0</v>
      </c>
      <c r="S14" s="1213">
        <v>0</v>
      </c>
      <c r="T14" s="1213">
        <v>0</v>
      </c>
      <c r="U14" s="1213">
        <v>0</v>
      </c>
      <c r="V14" s="1321">
        <v>0</v>
      </c>
    </row>
    <row r="15" spans="1:22">
      <c r="A15" s="1320">
        <v>12</v>
      </c>
      <c r="B15" s="1319">
        <v>545</v>
      </c>
      <c r="C15" s="1319">
        <v>550</v>
      </c>
      <c r="D15" s="1319">
        <v>555</v>
      </c>
      <c r="E15" s="1319">
        <v>560</v>
      </c>
      <c r="F15" s="1319">
        <v>570</v>
      </c>
      <c r="G15" s="1319">
        <v>580</v>
      </c>
      <c r="H15" s="1319">
        <v>590</v>
      </c>
      <c r="I15" s="1319">
        <v>600</v>
      </c>
      <c r="J15" s="1319">
        <v>610</v>
      </c>
      <c r="K15" s="1326"/>
      <c r="L15" s="1330">
        <v>12</v>
      </c>
      <c r="M15" s="1327">
        <v>0</v>
      </c>
      <c r="N15" s="1213">
        <v>0</v>
      </c>
      <c r="O15" s="1213">
        <v>0</v>
      </c>
      <c r="P15" s="1213">
        <v>0</v>
      </c>
      <c r="Q15" s="1213">
        <v>0</v>
      </c>
      <c r="R15" s="1213">
        <v>0</v>
      </c>
      <c r="S15" s="1213">
        <v>0</v>
      </c>
      <c r="T15" s="1213">
        <v>0</v>
      </c>
      <c r="U15" s="1213">
        <v>0</v>
      </c>
      <c r="V15" s="1321">
        <v>0</v>
      </c>
    </row>
    <row r="16" spans="1:22">
      <c r="A16" s="1320">
        <v>13</v>
      </c>
      <c r="B16" s="1319">
        <v>530</v>
      </c>
      <c r="C16" s="1319">
        <v>535</v>
      </c>
      <c r="D16" s="1319">
        <v>540</v>
      </c>
      <c r="E16" s="1319">
        <v>545</v>
      </c>
      <c r="F16" s="1319">
        <v>550</v>
      </c>
      <c r="G16" s="1319">
        <v>555</v>
      </c>
      <c r="H16" s="1319">
        <v>560</v>
      </c>
      <c r="I16" s="1319">
        <v>570</v>
      </c>
      <c r="J16" s="1319">
        <v>580</v>
      </c>
      <c r="K16" s="1326"/>
      <c r="L16" s="1330">
        <v>13</v>
      </c>
      <c r="M16" s="1327">
        <v>0</v>
      </c>
      <c r="N16" s="1213">
        <v>0</v>
      </c>
      <c r="O16" s="1213">
        <v>0</v>
      </c>
      <c r="P16" s="1213">
        <v>0</v>
      </c>
      <c r="Q16" s="1213">
        <v>0</v>
      </c>
      <c r="R16" s="1213">
        <v>0</v>
      </c>
      <c r="S16" s="1213">
        <v>0</v>
      </c>
      <c r="T16" s="1213">
        <v>0</v>
      </c>
      <c r="U16" s="1213">
        <v>0</v>
      </c>
      <c r="V16" s="1321">
        <v>0</v>
      </c>
    </row>
    <row r="17" spans="1:22">
      <c r="A17" s="1320">
        <v>14</v>
      </c>
      <c r="B17" s="1319">
        <v>515</v>
      </c>
      <c r="C17" s="1319">
        <v>520</v>
      </c>
      <c r="D17" s="1319">
        <v>525</v>
      </c>
      <c r="E17" s="1319">
        <v>530</v>
      </c>
      <c r="F17" s="1319">
        <v>535</v>
      </c>
      <c r="G17" s="1319">
        <v>540</v>
      </c>
      <c r="H17" s="1319">
        <v>545</v>
      </c>
      <c r="I17" s="1319">
        <v>550</v>
      </c>
      <c r="J17" s="1319">
        <v>555</v>
      </c>
      <c r="K17" s="1326"/>
      <c r="L17" s="1330">
        <v>14</v>
      </c>
      <c r="M17" s="1327">
        <v>0</v>
      </c>
      <c r="N17" s="1213">
        <v>0</v>
      </c>
      <c r="O17" s="1213">
        <v>0</v>
      </c>
      <c r="P17" s="1213">
        <v>0</v>
      </c>
      <c r="Q17" s="1213">
        <v>0</v>
      </c>
      <c r="R17" s="1213">
        <v>0</v>
      </c>
      <c r="S17" s="1213">
        <v>0</v>
      </c>
      <c r="T17" s="1213">
        <v>0</v>
      </c>
      <c r="U17" s="1213">
        <v>0</v>
      </c>
      <c r="V17" s="1321">
        <v>0</v>
      </c>
    </row>
    <row r="18" spans="1:22" ht="15" thickBot="1">
      <c r="A18" s="1320">
        <v>15</v>
      </c>
      <c r="B18" s="1319">
        <v>500</v>
      </c>
      <c r="C18" s="1319">
        <v>505</v>
      </c>
      <c r="D18" s="1319">
        <v>510</v>
      </c>
      <c r="E18" s="1319">
        <v>515</v>
      </c>
      <c r="F18" s="1319">
        <v>520</v>
      </c>
      <c r="G18" s="1319">
        <v>525</v>
      </c>
      <c r="H18" s="1319">
        <v>530</v>
      </c>
      <c r="I18" s="1319">
        <v>535</v>
      </c>
      <c r="J18" s="1319">
        <v>540</v>
      </c>
      <c r="K18" s="1326"/>
      <c r="L18" s="1330">
        <v>15</v>
      </c>
      <c r="M18" s="1328">
        <v>0</v>
      </c>
      <c r="N18" s="1322">
        <v>0</v>
      </c>
      <c r="O18" s="1322">
        <v>0</v>
      </c>
      <c r="P18" s="1322">
        <v>0</v>
      </c>
      <c r="Q18" s="1322">
        <v>0</v>
      </c>
      <c r="R18" s="1322">
        <v>0</v>
      </c>
      <c r="S18" s="1322">
        <v>0</v>
      </c>
      <c r="T18" s="1322">
        <v>0</v>
      </c>
      <c r="U18" s="1322">
        <v>0</v>
      </c>
      <c r="V18" s="1323">
        <v>0</v>
      </c>
    </row>
  </sheetData>
  <mergeCells count="13">
    <mergeCell ref="M2:M3"/>
    <mergeCell ref="N2:N3"/>
    <mergeCell ref="M1:N1"/>
    <mergeCell ref="O2:O3"/>
    <mergeCell ref="Q2:Q3"/>
    <mergeCell ref="O1:R1"/>
    <mergeCell ref="P2:P3"/>
    <mergeCell ref="R2:R3"/>
    <mergeCell ref="S2:S3"/>
    <mergeCell ref="T2:T3"/>
    <mergeCell ref="U2:U3"/>
    <mergeCell ref="V2:V3"/>
    <mergeCell ref="S1:V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D4015-8AFB-4E01-9396-77AD21964489}">
  <sheetPr>
    <tabColor theme="5" tint="0.59999389629810485"/>
    <pageSetUpPr fitToPage="1"/>
  </sheetPr>
  <dimension ref="B2:U52"/>
  <sheetViews>
    <sheetView topLeftCell="A22" zoomScale="70" zoomScaleNormal="70" workbookViewId="0">
      <selection activeCell="E37" sqref="E37"/>
    </sheetView>
  </sheetViews>
  <sheetFormatPr defaultRowHeight="14.4"/>
  <cols>
    <col min="2" max="2" width="42.109375" customWidth="1"/>
    <col min="3" max="3" width="23.109375" bestFit="1" customWidth="1"/>
    <col min="4" max="4" width="11.109375" customWidth="1"/>
    <col min="5" max="5" width="20.6640625" customWidth="1"/>
    <col min="6" max="7" width="18.6640625" customWidth="1"/>
    <col min="8" max="8" width="13.109375" customWidth="1"/>
    <col min="9" max="9" width="18.109375" customWidth="1"/>
    <col min="10" max="10" width="18.5546875" customWidth="1"/>
    <col min="11" max="11" width="8.109375" customWidth="1"/>
    <col min="12" max="12" width="2.33203125" customWidth="1"/>
    <col min="13" max="13" width="8.109375" customWidth="1"/>
    <col min="14" max="14" width="19.33203125" customWidth="1"/>
    <col min="15" max="15" width="13.44140625" customWidth="1"/>
    <col min="16" max="16" width="14.109375" customWidth="1"/>
    <col min="17" max="17" width="2.6640625" customWidth="1"/>
    <col min="18" max="21" width="3.6640625" customWidth="1"/>
  </cols>
  <sheetData>
    <row r="2" spans="2:21" ht="18.75" customHeight="1">
      <c r="B2" s="48" t="s">
        <v>191</v>
      </c>
      <c r="C2" s="2411"/>
      <c r="D2" s="2369"/>
      <c r="E2" s="77"/>
      <c r="F2" s="78"/>
      <c r="G2" s="78"/>
      <c r="H2" s="78"/>
      <c r="I2" s="78"/>
      <c r="J2" s="78"/>
      <c r="K2" s="78"/>
      <c r="L2" s="78"/>
      <c r="M2" s="78"/>
      <c r="N2" s="79"/>
      <c r="O2" s="50" t="s">
        <v>192</v>
      </c>
      <c r="P2" s="2412"/>
      <c r="Q2" s="2413"/>
      <c r="R2" s="2413"/>
      <c r="S2" s="2413"/>
      <c r="T2" s="2413"/>
      <c r="U2" s="2414"/>
    </row>
    <row r="3" spans="2:21" ht="15.75" customHeight="1">
      <c r="B3" s="48" t="s">
        <v>193</v>
      </c>
      <c r="C3" s="2415"/>
      <c r="D3" s="2416"/>
      <c r="E3" s="2417" t="s">
        <v>194</v>
      </c>
      <c r="F3" s="2418"/>
      <c r="G3" s="2418"/>
      <c r="H3" s="2418"/>
      <c r="I3" s="2418"/>
      <c r="J3" s="2418"/>
      <c r="K3" s="2418"/>
      <c r="L3" s="2418"/>
      <c r="M3" s="2418"/>
      <c r="N3" s="2419"/>
      <c r="O3" s="50" t="s">
        <v>195</v>
      </c>
      <c r="P3" s="51"/>
      <c r="Q3" s="52"/>
      <c r="R3" s="53">
        <v>2</v>
      </c>
      <c r="S3" s="53">
        <v>0</v>
      </c>
      <c r="T3" s="53">
        <v>2</v>
      </c>
      <c r="U3" s="53">
        <v>5</v>
      </c>
    </row>
    <row r="4" spans="2:21" ht="15.75" customHeight="1">
      <c r="B4" s="54" t="s">
        <v>196</v>
      </c>
      <c r="C4" s="2420"/>
      <c r="D4" s="2421"/>
      <c r="E4" s="2417"/>
      <c r="F4" s="2418"/>
      <c r="G4" s="2418"/>
      <c r="H4" s="2418"/>
      <c r="I4" s="2418"/>
      <c r="J4" s="2418"/>
      <c r="K4" s="2418"/>
      <c r="L4" s="2418"/>
      <c r="M4" s="2418"/>
      <c r="N4" s="2419"/>
      <c r="O4" s="50" t="s">
        <v>197</v>
      </c>
      <c r="P4" s="51"/>
      <c r="Q4" s="51"/>
      <c r="R4" s="51"/>
      <c r="S4" s="51"/>
      <c r="T4" s="51"/>
      <c r="U4" s="52"/>
    </row>
    <row r="5" spans="2:21" ht="18.75" customHeight="1">
      <c r="B5" s="55" t="s">
        <v>198</v>
      </c>
      <c r="C5" s="2422"/>
      <c r="D5" s="2423"/>
      <c r="E5" s="84"/>
      <c r="F5" s="49"/>
      <c r="G5" s="49"/>
      <c r="H5" s="49"/>
      <c r="I5" s="49"/>
      <c r="J5" s="49"/>
      <c r="K5" s="49"/>
      <c r="L5" s="49"/>
      <c r="M5" s="49"/>
      <c r="N5" s="83"/>
      <c r="O5" s="50" t="s">
        <v>199</v>
      </c>
      <c r="P5" s="51"/>
      <c r="Q5" s="51"/>
      <c r="R5" s="51"/>
      <c r="S5" s="51"/>
      <c r="T5" s="51"/>
      <c r="U5" s="52"/>
    </row>
    <row r="6" spans="2:21" ht="15.75" customHeight="1">
      <c r="B6" s="48" t="s">
        <v>200</v>
      </c>
      <c r="C6" s="2368"/>
      <c r="D6" s="2369"/>
      <c r="E6" s="86"/>
      <c r="F6" s="87"/>
      <c r="G6" s="87"/>
      <c r="H6" s="87"/>
      <c r="I6" s="87"/>
      <c r="J6" s="87"/>
      <c r="K6" s="87"/>
      <c r="L6" s="87"/>
      <c r="M6" s="87"/>
      <c r="N6" s="88"/>
      <c r="O6" s="48" t="s">
        <v>201</v>
      </c>
      <c r="P6" s="2408"/>
      <c r="Q6" s="2409"/>
      <c r="R6" s="2409"/>
      <c r="S6" s="2409"/>
      <c r="T6" s="2409"/>
      <c r="U6" s="2410"/>
    </row>
    <row r="7" spans="2:21" ht="15.75" customHeight="1">
      <c r="B7" s="2426" t="s">
        <v>202</v>
      </c>
      <c r="C7" s="2429" t="s">
        <v>191</v>
      </c>
      <c r="D7" s="2426" t="s">
        <v>203</v>
      </c>
      <c r="E7" s="2431" t="s">
        <v>204</v>
      </c>
      <c r="F7" s="2431"/>
      <c r="G7" s="2431"/>
      <c r="H7" s="2431" t="s">
        <v>205</v>
      </c>
      <c r="I7" s="2431"/>
      <c r="J7" s="2431" t="s">
        <v>206</v>
      </c>
      <c r="K7" s="2431"/>
      <c r="L7" s="2431"/>
      <c r="M7" s="2431"/>
      <c r="N7" s="2433"/>
      <c r="O7" s="2431" t="s">
        <v>207</v>
      </c>
      <c r="P7" s="2431"/>
      <c r="Q7" s="2432" t="s">
        <v>208</v>
      </c>
      <c r="R7" s="2431"/>
      <c r="S7" s="2431"/>
      <c r="T7" s="2431"/>
      <c r="U7" s="2431"/>
    </row>
    <row r="8" spans="2:21" ht="15" customHeight="1">
      <c r="B8" s="2427"/>
      <c r="C8" s="2430"/>
      <c r="D8" s="2427"/>
      <c r="E8" s="2431"/>
      <c r="F8" s="2431"/>
      <c r="G8" s="2431"/>
      <c r="H8" s="2432" t="s">
        <v>209</v>
      </c>
      <c r="I8" s="2432" t="s">
        <v>1011</v>
      </c>
      <c r="J8" s="2431" t="s">
        <v>210</v>
      </c>
      <c r="K8" s="2431" t="s">
        <v>211</v>
      </c>
      <c r="L8" s="2431"/>
      <c r="M8" s="2431"/>
      <c r="N8" s="2433"/>
      <c r="O8" s="2431"/>
      <c r="P8" s="2431"/>
      <c r="Q8" s="2431"/>
      <c r="R8" s="2431"/>
      <c r="S8" s="2431"/>
      <c r="T8" s="2431"/>
      <c r="U8" s="2431"/>
    </row>
    <row r="9" spans="2:21" ht="15" customHeight="1">
      <c r="B9" s="2427"/>
      <c r="C9" s="2430"/>
      <c r="D9" s="2427"/>
      <c r="E9" s="2432" t="s">
        <v>212</v>
      </c>
      <c r="F9" s="2431" t="s">
        <v>213</v>
      </c>
      <c r="G9" s="2431" t="s">
        <v>214</v>
      </c>
      <c r="H9" s="2432"/>
      <c r="I9" s="2432"/>
      <c r="J9" s="2431"/>
      <c r="K9" s="2432" t="s">
        <v>215</v>
      </c>
      <c r="L9" s="2432"/>
      <c r="M9" s="2432"/>
      <c r="N9" s="2433" t="s">
        <v>214</v>
      </c>
      <c r="O9" s="2426" t="s">
        <v>216</v>
      </c>
      <c r="P9" s="2431" t="s">
        <v>217</v>
      </c>
      <c r="Q9" s="2431"/>
      <c r="R9" s="2431"/>
      <c r="S9" s="2431"/>
      <c r="T9" s="2431"/>
      <c r="U9" s="2431"/>
    </row>
    <row r="10" spans="2:21" ht="15" customHeight="1">
      <c r="B10" s="2427"/>
      <c r="C10" s="2430"/>
      <c r="D10" s="2427"/>
      <c r="E10" s="2432"/>
      <c r="F10" s="2431"/>
      <c r="G10" s="2431"/>
      <c r="H10" s="2432"/>
      <c r="I10" s="2432"/>
      <c r="J10" s="2431"/>
      <c r="K10" s="2432"/>
      <c r="L10" s="2432"/>
      <c r="M10" s="2432"/>
      <c r="N10" s="2433"/>
      <c r="O10" s="2427"/>
      <c r="P10" s="2431"/>
      <c r="Q10" s="2431"/>
      <c r="R10" s="2431"/>
      <c r="S10" s="2431"/>
      <c r="T10" s="2431"/>
      <c r="U10" s="2431"/>
    </row>
    <row r="11" spans="2:21" ht="18.75" customHeight="1">
      <c r="B11" s="2428"/>
      <c r="C11" s="2407"/>
      <c r="D11" s="2428"/>
      <c r="E11" s="2432"/>
      <c r="F11" s="56" t="s">
        <v>218</v>
      </c>
      <c r="G11" s="56" t="s">
        <v>218</v>
      </c>
      <c r="H11" s="2432"/>
      <c r="I11" s="56" t="s">
        <v>218</v>
      </c>
      <c r="J11" s="56" t="s">
        <v>218</v>
      </c>
      <c r="K11" s="2432"/>
      <c r="L11" s="2432"/>
      <c r="M11" s="2432"/>
      <c r="N11" s="57" t="s">
        <v>218</v>
      </c>
      <c r="O11" s="2428"/>
      <c r="P11" s="56" t="s">
        <v>219</v>
      </c>
      <c r="Q11" s="2431" t="s">
        <v>219</v>
      </c>
      <c r="R11" s="2431"/>
      <c r="S11" s="2431"/>
      <c r="T11" s="2431"/>
      <c r="U11" s="2431"/>
    </row>
    <row r="12" spans="2:21" ht="18.75" customHeight="1">
      <c r="B12" s="58" t="s">
        <v>993</v>
      </c>
      <c r="C12" s="59"/>
      <c r="D12" s="56" t="s">
        <v>220</v>
      </c>
      <c r="E12" s="53">
        <v>1</v>
      </c>
      <c r="F12" s="60">
        <f>C6</f>
        <v>0</v>
      </c>
      <c r="G12" s="60">
        <f>$F$12*$E$12</f>
        <v>0</v>
      </c>
      <c r="H12" s="53" t="s">
        <v>221</v>
      </c>
      <c r="I12" s="61"/>
      <c r="J12" s="60">
        <f>G12*20</f>
        <v>0</v>
      </c>
      <c r="K12" s="62">
        <f>G12*2.5/100</f>
        <v>0</v>
      </c>
      <c r="L12" s="63">
        <v>35</v>
      </c>
      <c r="M12" s="64"/>
      <c r="N12" s="60">
        <f>K12*M12</f>
        <v>0</v>
      </c>
      <c r="O12" s="65"/>
      <c r="P12" s="65"/>
      <c r="Q12" s="2387">
        <f>G12+I12+J12+N12</f>
        <v>0</v>
      </c>
      <c r="R12" s="2424"/>
      <c r="S12" s="2424"/>
      <c r="T12" s="2424"/>
      <c r="U12" s="2425"/>
    </row>
    <row r="13" spans="2:21" ht="18.75" customHeight="1">
      <c r="B13" s="66"/>
      <c r="C13" s="59"/>
      <c r="D13" s="56"/>
      <c r="E13" s="53"/>
      <c r="F13" s="60"/>
      <c r="G13" s="60"/>
      <c r="H13" s="53"/>
      <c r="I13" s="61"/>
      <c r="J13" s="60"/>
      <c r="K13" s="62"/>
      <c r="L13" s="63"/>
      <c r="M13" s="67"/>
      <c r="N13" s="60"/>
      <c r="O13" s="65"/>
      <c r="P13" s="65"/>
      <c r="Q13" s="2387"/>
      <c r="R13" s="2424"/>
      <c r="S13" s="2424"/>
      <c r="T13" s="2424"/>
      <c r="U13" s="2425"/>
    </row>
    <row r="14" spans="2:21" ht="18.75" customHeight="1">
      <c r="B14" s="66"/>
      <c r="C14" s="59"/>
      <c r="D14" s="56"/>
      <c r="E14" s="53"/>
      <c r="F14" s="60"/>
      <c r="G14" s="60"/>
      <c r="H14" s="53"/>
      <c r="I14" s="61"/>
      <c r="J14" s="60"/>
      <c r="K14" s="62"/>
      <c r="L14" s="63"/>
      <c r="M14" s="67"/>
      <c r="N14" s="60"/>
      <c r="O14" s="65"/>
      <c r="P14" s="65"/>
      <c r="Q14" s="2387"/>
      <c r="R14" s="2424"/>
      <c r="S14" s="2424"/>
      <c r="T14" s="2424"/>
      <c r="U14" s="2425"/>
    </row>
    <row r="15" spans="2:21" ht="18">
      <c r="B15" s="68"/>
      <c r="C15" s="59"/>
      <c r="D15" s="56"/>
      <c r="E15" s="53"/>
      <c r="F15" s="60"/>
      <c r="G15" s="60"/>
      <c r="H15" s="53"/>
      <c r="I15" s="61"/>
      <c r="J15" s="60"/>
      <c r="K15" s="62"/>
      <c r="L15" s="63"/>
      <c r="M15" s="69"/>
      <c r="N15" s="60"/>
      <c r="O15" s="65"/>
      <c r="P15" s="65"/>
      <c r="Q15" s="2387"/>
      <c r="R15" s="2424"/>
      <c r="S15" s="2424"/>
      <c r="T15" s="2424"/>
      <c r="U15" s="2425"/>
    </row>
    <row r="16" spans="2:21" ht="18">
      <c r="B16" s="68"/>
      <c r="C16" s="70"/>
      <c r="D16" s="56"/>
      <c r="E16" s="53"/>
      <c r="F16" s="60"/>
      <c r="G16" s="60"/>
      <c r="H16" s="53"/>
      <c r="I16" s="61"/>
      <c r="J16" s="60"/>
      <c r="K16" s="62"/>
      <c r="L16" s="63"/>
      <c r="M16" s="69"/>
      <c r="N16" s="60"/>
      <c r="O16" s="65"/>
      <c r="P16" s="65"/>
      <c r="Q16" s="2387"/>
      <c r="R16" s="2424"/>
      <c r="S16" s="2424"/>
      <c r="T16" s="2424"/>
      <c r="U16" s="2425"/>
    </row>
    <row r="17" spans="2:21" ht="18.75" customHeight="1">
      <c r="B17" s="68"/>
      <c r="C17" s="59"/>
      <c r="D17" s="56"/>
      <c r="E17" s="53"/>
      <c r="F17" s="60"/>
      <c r="G17" s="60"/>
      <c r="H17" s="53"/>
      <c r="I17" s="71"/>
      <c r="J17" s="60"/>
      <c r="K17" s="62"/>
      <c r="L17" s="63"/>
      <c r="M17" s="69"/>
      <c r="N17" s="60"/>
      <c r="O17" s="65"/>
      <c r="P17" s="65"/>
      <c r="Q17" s="2387"/>
      <c r="R17" s="2424"/>
      <c r="S17" s="2424"/>
      <c r="T17" s="2424"/>
      <c r="U17" s="2425"/>
    </row>
    <row r="18" spans="2:21" ht="18">
      <c r="B18" s="68"/>
      <c r="C18" s="59"/>
      <c r="D18" s="56"/>
      <c r="E18" s="53"/>
      <c r="F18" s="60"/>
      <c r="G18" s="60"/>
      <c r="H18" s="53"/>
      <c r="I18" s="60"/>
      <c r="J18" s="60"/>
      <c r="K18" s="62"/>
      <c r="L18" s="63"/>
      <c r="M18" s="69"/>
      <c r="N18" s="60"/>
      <c r="O18" s="65"/>
      <c r="P18" s="65"/>
      <c r="Q18" s="2387"/>
      <c r="R18" s="2424"/>
      <c r="S18" s="2424"/>
      <c r="T18" s="2424"/>
      <c r="U18" s="2425"/>
    </row>
    <row r="19" spans="2:21" ht="18">
      <c r="B19" s="48"/>
      <c r="C19" s="48"/>
      <c r="D19" s="48"/>
      <c r="E19" s="48"/>
      <c r="F19" s="48"/>
      <c r="G19" s="48"/>
      <c r="H19" s="48"/>
      <c r="I19" s="48"/>
      <c r="J19" s="48"/>
      <c r="K19" s="50"/>
      <c r="L19" s="51"/>
      <c r="M19" s="52"/>
      <c r="N19" s="48"/>
      <c r="O19" s="72"/>
      <c r="P19" s="72"/>
      <c r="Q19" s="73"/>
      <c r="R19" s="63"/>
      <c r="S19" s="63"/>
      <c r="T19" s="63"/>
      <c r="U19" s="74"/>
    </row>
    <row r="20" spans="2:21" ht="18">
      <c r="B20" s="48"/>
      <c r="C20" s="48"/>
      <c r="D20" s="48"/>
      <c r="E20" s="48"/>
      <c r="F20" s="48"/>
      <c r="G20" s="48"/>
      <c r="H20" s="48"/>
      <c r="I20" s="48"/>
      <c r="J20" s="48"/>
      <c r="K20" s="50"/>
      <c r="L20" s="51"/>
      <c r="M20" s="52"/>
      <c r="N20" s="48"/>
      <c r="O20" s="72"/>
      <c r="P20" s="72"/>
      <c r="Q20" s="73"/>
      <c r="R20" s="63"/>
      <c r="S20" s="63"/>
      <c r="T20" s="63"/>
      <c r="U20" s="74"/>
    </row>
    <row r="21" spans="2:21" ht="18">
      <c r="B21" s="48"/>
      <c r="C21" s="48"/>
      <c r="D21" s="48"/>
      <c r="E21" s="48"/>
      <c r="F21" s="48"/>
      <c r="G21" s="48"/>
      <c r="H21" s="48"/>
      <c r="I21" s="48"/>
      <c r="J21" s="48"/>
      <c r="K21" s="50"/>
      <c r="L21" s="51"/>
      <c r="M21" s="52"/>
      <c r="N21" s="48"/>
      <c r="O21" s="72"/>
      <c r="P21" s="72"/>
      <c r="Q21" s="73"/>
      <c r="R21" s="63"/>
      <c r="S21" s="63"/>
      <c r="T21" s="63"/>
      <c r="U21" s="74"/>
    </row>
    <row r="22" spans="2:21" ht="18">
      <c r="B22" s="48"/>
      <c r="C22" s="48"/>
      <c r="D22" s="48"/>
      <c r="E22" s="48"/>
      <c r="F22" s="48"/>
      <c r="G22" s="48"/>
      <c r="H22" s="48"/>
      <c r="I22" s="48"/>
      <c r="J22" s="48"/>
      <c r="K22" s="50"/>
      <c r="L22" s="51"/>
      <c r="M22" s="52"/>
      <c r="N22" s="48"/>
      <c r="O22" s="72"/>
      <c r="P22" s="72"/>
      <c r="Q22" s="73"/>
      <c r="R22" s="63"/>
      <c r="S22" s="63"/>
      <c r="T22" s="63"/>
      <c r="U22" s="74"/>
    </row>
    <row r="23" spans="2:21" ht="18">
      <c r="B23" s="72"/>
      <c r="C23" s="75"/>
      <c r="D23" s="72"/>
      <c r="E23" s="48"/>
      <c r="F23" s="48"/>
      <c r="G23" s="48"/>
      <c r="H23" s="48"/>
      <c r="I23" s="48"/>
      <c r="J23" s="48"/>
      <c r="K23" s="50"/>
      <c r="L23" s="51"/>
      <c r="M23" s="52"/>
      <c r="N23" s="48"/>
      <c r="O23" s="75" t="s">
        <v>47</v>
      </c>
      <c r="P23" s="72"/>
      <c r="Q23" s="2387"/>
      <c r="R23" s="2388"/>
      <c r="S23" s="2388"/>
      <c r="T23" s="2388"/>
      <c r="U23" s="2389"/>
    </row>
    <row r="24" spans="2:21" ht="18">
      <c r="B24" s="72"/>
      <c r="C24" s="75"/>
      <c r="D24" s="72"/>
      <c r="E24" s="48"/>
      <c r="F24" s="48"/>
      <c r="G24" s="48"/>
      <c r="H24" s="48"/>
      <c r="I24" s="48"/>
      <c r="J24" s="48"/>
      <c r="K24" s="50"/>
      <c r="L24" s="51"/>
      <c r="M24" s="52"/>
      <c r="N24" s="48"/>
      <c r="O24" s="75"/>
      <c r="P24" s="72"/>
      <c r="Q24" s="936"/>
      <c r="R24" s="937"/>
      <c r="S24" s="937"/>
      <c r="T24" s="937"/>
      <c r="U24" s="938"/>
    </row>
    <row r="25" spans="2:21" ht="18">
      <c r="B25" s="72"/>
      <c r="C25" s="75"/>
      <c r="D25" s="75"/>
      <c r="E25" s="48"/>
      <c r="F25" s="48"/>
      <c r="G25" s="48"/>
      <c r="H25" s="48"/>
      <c r="I25" s="48"/>
      <c r="J25" s="48"/>
      <c r="K25" s="50"/>
      <c r="L25" s="51"/>
      <c r="M25" s="52"/>
      <c r="N25" s="48"/>
      <c r="O25" s="48"/>
      <c r="P25" s="48"/>
      <c r="Q25" s="50"/>
      <c r="R25" s="51"/>
      <c r="S25" s="51"/>
      <c r="T25" s="51"/>
      <c r="U25" s="52"/>
    </row>
    <row r="26" spans="2:21" ht="18">
      <c r="B26" s="72"/>
      <c r="C26" s="75"/>
      <c r="D26" s="72"/>
      <c r="E26" s="48"/>
      <c r="F26" s="48"/>
      <c r="G26" s="48"/>
      <c r="H26" s="48"/>
      <c r="I26" s="48"/>
      <c r="J26" s="48"/>
      <c r="K26" s="50"/>
      <c r="L26" s="51"/>
      <c r="M26" s="52"/>
      <c r="N26" s="48"/>
      <c r="O26" s="48"/>
      <c r="P26" s="48"/>
      <c r="Q26" s="50"/>
      <c r="R26" s="51"/>
      <c r="S26" s="51"/>
      <c r="T26" s="51"/>
      <c r="U26" s="52"/>
    </row>
    <row r="27" spans="2:21" ht="18">
      <c r="B27" s="76"/>
      <c r="C27" s="90"/>
      <c r="D27" s="72"/>
      <c r="E27" s="48"/>
      <c r="F27" s="48"/>
      <c r="G27" s="48"/>
      <c r="H27" s="48"/>
      <c r="I27" s="48"/>
      <c r="J27" s="48"/>
      <c r="K27" s="50"/>
      <c r="L27" s="51"/>
      <c r="M27" s="52"/>
      <c r="N27" s="48"/>
      <c r="O27" s="48"/>
      <c r="P27" s="48"/>
      <c r="Q27" s="50"/>
      <c r="R27" s="51"/>
      <c r="S27" s="51"/>
      <c r="T27" s="51"/>
      <c r="U27" s="52"/>
    </row>
    <row r="28" spans="2:21" ht="15.6">
      <c r="B28" s="48"/>
      <c r="C28" s="48"/>
      <c r="D28" s="48"/>
      <c r="E28" s="48"/>
      <c r="F28" s="48"/>
      <c r="G28" s="48"/>
      <c r="H28" s="48"/>
      <c r="I28" s="48"/>
      <c r="J28" s="48"/>
      <c r="K28" s="50"/>
      <c r="L28" s="51"/>
      <c r="M28" s="52"/>
      <c r="N28" s="48"/>
      <c r="O28" s="48"/>
      <c r="P28" s="48"/>
      <c r="Q28" s="50"/>
      <c r="R28" s="51"/>
      <c r="S28" s="51"/>
      <c r="T28" s="51"/>
      <c r="U28" s="52"/>
    </row>
    <row r="29" spans="2:21" ht="18">
      <c r="B29" s="72" t="s">
        <v>47</v>
      </c>
      <c r="C29" s="75" t="s">
        <v>47</v>
      </c>
      <c r="D29" s="48"/>
      <c r="E29" s="48"/>
      <c r="F29" s="48"/>
      <c r="G29" s="48"/>
      <c r="H29" s="48"/>
      <c r="I29" s="48"/>
      <c r="J29" s="48"/>
      <c r="K29" s="50"/>
      <c r="L29" s="51"/>
      <c r="M29" s="52"/>
      <c r="N29" s="48"/>
      <c r="O29" s="48"/>
      <c r="P29" s="48"/>
      <c r="Q29" s="50"/>
      <c r="R29" s="51"/>
      <c r="S29" s="51"/>
      <c r="T29" s="51"/>
      <c r="U29" s="52"/>
    </row>
    <row r="30" spans="2:21" ht="15.6">
      <c r="B30" s="48"/>
      <c r="C30" s="48"/>
      <c r="D30" s="48"/>
      <c r="E30" s="48"/>
      <c r="F30" s="48"/>
      <c r="G30" s="48"/>
      <c r="H30" s="48"/>
      <c r="I30" s="48"/>
      <c r="J30" s="48"/>
      <c r="K30" s="50"/>
      <c r="L30" s="51"/>
      <c r="M30" s="52"/>
      <c r="N30" s="48"/>
      <c r="O30" s="48"/>
      <c r="P30" s="48"/>
      <c r="Q30" s="50"/>
      <c r="R30" s="51"/>
      <c r="S30" s="51"/>
      <c r="T30" s="51"/>
      <c r="U30" s="52"/>
    </row>
    <row r="31" spans="2:21" ht="15.6">
      <c r="B31" s="48"/>
      <c r="C31" s="48"/>
      <c r="D31" s="48"/>
      <c r="E31" s="48"/>
      <c r="F31" s="48"/>
      <c r="G31" s="48"/>
      <c r="H31" s="48"/>
      <c r="I31" s="48"/>
      <c r="J31" s="48"/>
      <c r="K31" s="50"/>
      <c r="L31" s="51"/>
      <c r="M31" s="52"/>
      <c r="N31" s="48"/>
      <c r="O31" s="48"/>
      <c r="P31" s="48"/>
      <c r="Q31" s="50"/>
      <c r="R31" s="51"/>
      <c r="S31" s="51"/>
      <c r="T31" s="51"/>
      <c r="U31" s="52"/>
    </row>
    <row r="32" spans="2:21" ht="15.6">
      <c r="B32" s="48"/>
      <c r="C32" s="48"/>
      <c r="D32" s="48"/>
      <c r="E32" s="48"/>
      <c r="F32" s="48"/>
      <c r="G32" s="48"/>
      <c r="H32" s="48"/>
      <c r="I32" s="48"/>
      <c r="J32" s="48"/>
      <c r="K32" s="50"/>
      <c r="L32" s="51"/>
      <c r="M32" s="52"/>
      <c r="N32" s="48"/>
      <c r="O32" s="48"/>
      <c r="P32" s="48"/>
      <c r="Q32" s="50"/>
      <c r="R32" s="51"/>
      <c r="S32" s="51"/>
      <c r="T32" s="51"/>
      <c r="U32" s="52"/>
    </row>
    <row r="33" spans="2:21" ht="15" customHeight="1">
      <c r="B33" s="48"/>
      <c r="C33" s="48"/>
      <c r="D33" s="48"/>
      <c r="E33" s="48"/>
      <c r="F33" s="48"/>
      <c r="G33" s="48"/>
      <c r="H33" s="48"/>
      <c r="I33" s="48"/>
      <c r="J33" s="48"/>
      <c r="K33" s="50"/>
      <c r="L33" s="51"/>
      <c r="M33" s="52"/>
      <c r="N33" s="48"/>
      <c r="O33" s="48"/>
      <c r="P33" s="48"/>
      <c r="Q33" s="50"/>
      <c r="R33" s="51"/>
      <c r="S33" s="51"/>
      <c r="T33" s="51"/>
      <c r="U33" s="52"/>
    </row>
    <row r="34" spans="2:21" ht="15" customHeight="1">
      <c r="B34" s="2405" t="s">
        <v>222</v>
      </c>
      <c r="C34" s="2405"/>
      <c r="D34" s="2405"/>
      <c r="E34" s="2405"/>
      <c r="F34" s="2406"/>
      <c r="G34" s="2385">
        <f>SUM(G12:G33)</f>
        <v>0</v>
      </c>
      <c r="H34" s="2385"/>
      <c r="I34" s="2385">
        <f>SUM(I12:I33)</f>
        <v>0</v>
      </c>
      <c r="J34" s="2385">
        <f>SUM(J12:J33)</f>
        <v>0</v>
      </c>
      <c r="K34" s="2393"/>
      <c r="L34" s="2402"/>
      <c r="M34" s="2403"/>
      <c r="N34" s="2404">
        <f>SUM(N12:N33)</f>
        <v>0</v>
      </c>
      <c r="O34" s="2404">
        <f>SUM(O12:O33)</f>
        <v>0</v>
      </c>
      <c r="P34" s="2385"/>
      <c r="Q34" s="2393">
        <f>SUM(Q12:U23)</f>
        <v>0</v>
      </c>
      <c r="R34" s="2394"/>
      <c r="S34" s="2394"/>
      <c r="T34" s="2394"/>
      <c r="U34" s="2395"/>
    </row>
    <row r="35" spans="2:21" ht="15" customHeight="1">
      <c r="B35" s="2405"/>
      <c r="C35" s="2405"/>
      <c r="D35" s="2405"/>
      <c r="E35" s="2405"/>
      <c r="F35" s="2407"/>
      <c r="G35" s="2386"/>
      <c r="H35" s="2386"/>
      <c r="I35" s="2386"/>
      <c r="J35" s="2386"/>
      <c r="K35" s="2396"/>
      <c r="L35" s="2397"/>
      <c r="M35" s="2398"/>
      <c r="N35" s="2386"/>
      <c r="O35" s="2386"/>
      <c r="P35" s="2386"/>
      <c r="Q35" s="2396"/>
      <c r="R35" s="2397"/>
      <c r="S35" s="2397"/>
      <c r="T35" s="2397"/>
      <c r="U35" s="2398"/>
    </row>
    <row r="36" spans="2:21" ht="15.6">
      <c r="B36" s="77"/>
      <c r="C36" s="78"/>
      <c r="D36" s="78"/>
      <c r="E36" s="78"/>
      <c r="F36" s="78"/>
      <c r="G36" s="78"/>
      <c r="H36" s="78"/>
      <c r="I36" s="78"/>
      <c r="J36" s="78"/>
      <c r="K36" s="78"/>
      <c r="L36" s="78"/>
      <c r="M36" s="78"/>
      <c r="N36" s="78"/>
      <c r="O36" s="78"/>
      <c r="P36" s="78"/>
      <c r="Q36" s="78"/>
      <c r="R36" s="78"/>
      <c r="S36" s="78"/>
      <c r="T36" s="78"/>
      <c r="U36" s="79"/>
    </row>
    <row r="37" spans="2:21" ht="15.6">
      <c r="B37" s="80"/>
      <c r="C37" s="81" t="s">
        <v>223</v>
      </c>
      <c r="D37" s="939" t="s">
        <v>943</v>
      </c>
      <c r="E37" s="82"/>
      <c r="F37" s="49" t="s">
        <v>224</v>
      </c>
      <c r="G37" s="49">
        <f>C2</f>
        <v>0</v>
      </c>
      <c r="H37" s="49" t="s">
        <v>225</v>
      </c>
      <c r="I37" s="49"/>
      <c r="J37" s="49"/>
      <c r="K37" s="49"/>
      <c r="L37" s="49"/>
      <c r="M37" s="49"/>
      <c r="N37" s="49"/>
      <c r="O37" s="49"/>
      <c r="P37" s="49"/>
      <c r="Q37" s="49"/>
      <c r="R37" s="49"/>
      <c r="S37" s="49"/>
      <c r="T37" s="49"/>
      <c r="U37" s="83"/>
    </row>
    <row r="38" spans="2:21" ht="15.6">
      <c r="B38" s="84"/>
      <c r="C38" s="49" t="s">
        <v>226</v>
      </c>
      <c r="D38" s="49"/>
      <c r="E38" s="49"/>
      <c r="F38" s="49"/>
      <c r="G38" s="49"/>
      <c r="H38" s="49"/>
      <c r="I38" s="49"/>
      <c r="J38" s="49"/>
      <c r="K38" s="49"/>
      <c r="L38" s="49"/>
      <c r="M38" s="49"/>
      <c r="N38" s="49"/>
      <c r="O38" s="49"/>
      <c r="P38" s="49"/>
      <c r="Q38" s="49"/>
      <c r="R38" s="49"/>
      <c r="S38" s="49"/>
      <c r="T38" s="49"/>
      <c r="U38" s="83"/>
    </row>
    <row r="39" spans="2:21" ht="18">
      <c r="B39" s="84"/>
      <c r="C39" s="49"/>
      <c r="D39" s="49"/>
      <c r="E39" s="49"/>
      <c r="F39" s="49"/>
      <c r="G39" s="49"/>
      <c r="H39" s="2399">
        <f ca="1">TODAY()</f>
        <v>45785</v>
      </c>
      <c r="I39" s="2400"/>
      <c r="J39" s="85"/>
      <c r="K39" s="49"/>
      <c r="L39" s="49"/>
      <c r="M39" s="49"/>
      <c r="N39" s="49"/>
      <c r="O39" s="49"/>
      <c r="P39" s="85"/>
      <c r="Q39" s="2401"/>
      <c r="R39" s="2401"/>
      <c r="S39" s="49"/>
      <c r="T39" s="49"/>
      <c r="U39" s="83"/>
    </row>
    <row r="40" spans="2:21" ht="18">
      <c r="B40" s="1062"/>
      <c r="C40" s="1063"/>
      <c r="D40" s="1063"/>
      <c r="E40" s="1063"/>
      <c r="F40" s="1063"/>
      <c r="G40" s="1063"/>
      <c r="H40" s="2400" t="s">
        <v>227</v>
      </c>
      <c r="I40" s="2400"/>
      <c r="J40" s="1064"/>
      <c r="K40" s="1063"/>
      <c r="L40" s="1063"/>
      <c r="M40" s="1063"/>
      <c r="N40" s="1064" t="s">
        <v>389</v>
      </c>
      <c r="O40" s="49"/>
      <c r="P40" s="85"/>
      <c r="Q40" s="2401"/>
      <c r="R40" s="2401"/>
      <c r="S40" s="49"/>
      <c r="T40" s="49"/>
      <c r="U40" s="83"/>
    </row>
    <row r="41" spans="2:21" ht="15.75" customHeight="1">
      <c r="B41" s="1062"/>
      <c r="C41" s="1063"/>
      <c r="D41" s="1063"/>
      <c r="E41" s="1063"/>
      <c r="F41" s="1063"/>
      <c r="G41" s="1064" t="s">
        <v>228</v>
      </c>
      <c r="H41" s="1063"/>
      <c r="I41" s="1063"/>
      <c r="J41" s="1063"/>
      <c r="K41" s="1063"/>
      <c r="L41" s="1063"/>
      <c r="M41" s="1063"/>
      <c r="N41" s="1064">
        <f>C2</f>
        <v>0</v>
      </c>
      <c r="O41" s="49"/>
      <c r="P41" s="85"/>
      <c r="Q41" s="2390"/>
      <c r="R41" s="2390"/>
      <c r="S41" s="49"/>
      <c r="T41" s="49"/>
      <c r="U41" s="83"/>
    </row>
    <row r="42" spans="2:21" ht="15.75" customHeight="1">
      <c r="B42" s="2391" t="s">
        <v>229</v>
      </c>
      <c r="C42" s="2392"/>
      <c r="D42" s="2392"/>
      <c r="E42" s="2392"/>
      <c r="F42" s="2392"/>
      <c r="G42" s="1064" t="s">
        <v>193</v>
      </c>
      <c r="H42" s="1063"/>
      <c r="I42" s="1063"/>
      <c r="J42" s="1063"/>
      <c r="K42" s="1063"/>
      <c r="L42" s="1063"/>
      <c r="M42" s="1063"/>
      <c r="N42" s="1063"/>
      <c r="O42" s="49"/>
      <c r="P42" s="49"/>
      <c r="Q42" s="49"/>
      <c r="R42" s="49"/>
      <c r="S42" s="49"/>
      <c r="T42" s="49"/>
      <c r="U42" s="83"/>
    </row>
    <row r="43" spans="2:21" ht="18">
      <c r="B43" s="1065" t="s">
        <v>992</v>
      </c>
      <c r="C43" s="1066"/>
      <c r="D43" s="1066"/>
      <c r="E43" s="1066"/>
      <c r="F43" s="1066"/>
      <c r="G43" s="1064" t="s">
        <v>230</v>
      </c>
      <c r="H43" s="1063"/>
      <c r="I43" s="1063"/>
      <c r="J43" s="1063"/>
      <c r="K43" s="1063"/>
      <c r="L43" s="1063"/>
      <c r="M43" s="1063"/>
      <c r="N43" s="1063"/>
      <c r="O43" s="49"/>
      <c r="P43" s="49"/>
      <c r="Q43" s="49"/>
      <c r="R43" s="49"/>
      <c r="S43" s="49"/>
      <c r="T43" s="49"/>
      <c r="U43" s="83"/>
    </row>
    <row r="44" spans="2:21" ht="15.6">
      <c r="B44" s="86"/>
      <c r="C44" s="87"/>
      <c r="D44" s="87"/>
      <c r="E44" s="87"/>
      <c r="F44" s="87"/>
      <c r="G44" s="87"/>
      <c r="H44" s="87"/>
      <c r="I44" s="87"/>
      <c r="J44" s="87"/>
      <c r="K44" s="87"/>
      <c r="L44" s="87"/>
      <c r="M44" s="87"/>
      <c r="N44" s="87"/>
      <c r="O44" s="87"/>
      <c r="P44" s="87"/>
      <c r="Q44" s="87"/>
      <c r="R44" s="87"/>
      <c r="S44" s="87"/>
      <c r="T44" s="87"/>
      <c r="U44" s="88"/>
    </row>
    <row r="45" spans="2:21" ht="15.6">
      <c r="B45" s="49" t="s">
        <v>231</v>
      </c>
      <c r="C45" s="49"/>
      <c r="D45" s="49"/>
      <c r="E45" s="49"/>
      <c r="F45" s="49"/>
      <c r="G45" s="49"/>
      <c r="H45" s="49"/>
      <c r="I45" s="49"/>
      <c r="J45" s="49"/>
      <c r="K45" s="49"/>
      <c r="L45" s="49"/>
      <c r="M45" s="49"/>
      <c r="N45" s="49"/>
      <c r="O45" s="49"/>
      <c r="P45" s="49"/>
      <c r="Q45" s="49"/>
      <c r="R45" s="49"/>
      <c r="S45" s="49"/>
      <c r="T45" s="49"/>
      <c r="U45" s="49"/>
    </row>
    <row r="47" spans="2:21" ht="15.6">
      <c r="E47" s="93" t="s">
        <v>232</v>
      </c>
      <c r="F47" s="94"/>
      <c r="G47" s="94"/>
    </row>
    <row r="50" spans="2:5" ht="22.8">
      <c r="B50" s="91" t="s">
        <v>1115</v>
      </c>
      <c r="C50" s="89"/>
      <c r="D50" s="89"/>
      <c r="E50" s="89"/>
    </row>
    <row r="51" spans="2:5" ht="22.8">
      <c r="B51" s="91" t="s">
        <v>1116</v>
      </c>
      <c r="C51" s="92"/>
      <c r="D51" s="92"/>
      <c r="E51" s="92"/>
    </row>
    <row r="52" spans="2:5" ht="22.8">
      <c r="B52" s="91" t="s">
        <v>1117</v>
      </c>
      <c r="C52" s="92"/>
      <c r="D52" s="92"/>
      <c r="E52" s="92"/>
    </row>
  </sheetData>
  <mergeCells count="54">
    <mergeCell ref="Q39:R39"/>
    <mergeCell ref="H40:I40"/>
    <mergeCell ref="Q40:R40"/>
    <mergeCell ref="Q41:R41"/>
    <mergeCell ref="B42:F42"/>
    <mergeCell ref="H39:I39"/>
    <mergeCell ref="B34:E35"/>
    <mergeCell ref="F34:F35"/>
    <mergeCell ref="G34:G35"/>
    <mergeCell ref="H34:H35"/>
    <mergeCell ref="I34:I35"/>
    <mergeCell ref="L34:L35"/>
    <mergeCell ref="M34:M35"/>
    <mergeCell ref="N34:N35"/>
    <mergeCell ref="O34:O35"/>
    <mergeCell ref="J34:J35"/>
    <mergeCell ref="K34:K35"/>
    <mergeCell ref="Q15:U15"/>
    <mergeCell ref="P34:P35"/>
    <mergeCell ref="Q34:U35"/>
    <mergeCell ref="Q17:U17"/>
    <mergeCell ref="Q18:U18"/>
    <mergeCell ref="Q23:U23"/>
    <mergeCell ref="Q16:U16"/>
    <mergeCell ref="N9:N10"/>
    <mergeCell ref="O9:O11"/>
    <mergeCell ref="P9:P10"/>
    <mergeCell ref="Q12:U12"/>
    <mergeCell ref="J7:N7"/>
    <mergeCell ref="Q11:U11"/>
    <mergeCell ref="K8:N8"/>
    <mergeCell ref="Q13:U13"/>
    <mergeCell ref="Q14:U14"/>
    <mergeCell ref="B7:B11"/>
    <mergeCell ref="C7:C11"/>
    <mergeCell ref="D7:D11"/>
    <mergeCell ref="E7:G8"/>
    <mergeCell ref="H7:I7"/>
    <mergeCell ref="E9:E11"/>
    <mergeCell ref="F9:F10"/>
    <mergeCell ref="G9:G10"/>
    <mergeCell ref="O7:P8"/>
    <mergeCell ref="Q7:U10"/>
    <mergeCell ref="H8:H11"/>
    <mergeCell ref="I8:I10"/>
    <mergeCell ref="J8:J10"/>
    <mergeCell ref="K9:M11"/>
    <mergeCell ref="C6:D6"/>
    <mergeCell ref="P6:U6"/>
    <mergeCell ref="C2:D2"/>
    <mergeCell ref="P2:U2"/>
    <mergeCell ref="C3:D3"/>
    <mergeCell ref="E3:N4"/>
    <mergeCell ref="C4:D5"/>
  </mergeCells>
  <pageMargins left="0.11811023622047245" right="0.11811023622047245" top="0.55118110236220474" bottom="0.35433070866141736" header="0.31496062992125984" footer="0.31496062992125984"/>
  <pageSetup paperSize="9" scale="53" orientation="landscape" verticalDpi="0"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tint="0.39997558519241921"/>
    <pageSetUpPr fitToPage="1"/>
  </sheetPr>
  <dimension ref="A1:M33"/>
  <sheetViews>
    <sheetView showGridLines="0" topLeftCell="A4" zoomScale="90" zoomScaleNormal="90" workbookViewId="0">
      <selection activeCell="A9" sqref="A9"/>
    </sheetView>
  </sheetViews>
  <sheetFormatPr defaultRowHeight="14.4"/>
  <cols>
    <col min="1" max="1" width="14.5546875" customWidth="1"/>
    <col min="2" max="2" width="31.109375" customWidth="1"/>
    <col min="3" max="3" width="7.6640625" customWidth="1"/>
    <col min="4" max="4" width="7.5546875" customWidth="1"/>
    <col min="5" max="5" width="9.88671875" bestFit="1" customWidth="1"/>
    <col min="6" max="6" width="7.88671875" customWidth="1"/>
    <col min="7" max="7" width="10.109375" bestFit="1" customWidth="1"/>
    <col min="8" max="8" width="8.33203125" customWidth="1"/>
    <col min="9" max="9" width="7.6640625" customWidth="1"/>
    <col min="10" max="10" width="10.6640625" customWidth="1"/>
    <col min="11" max="11" width="12.6640625" customWidth="1"/>
    <col min="12" max="12" width="27.21875" customWidth="1"/>
    <col min="13" max="13" width="3.88671875" customWidth="1"/>
  </cols>
  <sheetData>
    <row r="1" spans="1:13" ht="15" customHeight="1">
      <c r="A1" s="95" t="s">
        <v>91</v>
      </c>
      <c r="B1" s="934" t="s">
        <v>1092</v>
      </c>
      <c r="C1" s="2443" t="s">
        <v>233</v>
      </c>
      <c r="D1" s="2444"/>
      <c r="E1" s="2444"/>
      <c r="F1" s="2444"/>
      <c r="G1" s="2444"/>
      <c r="H1" s="2445"/>
      <c r="I1" s="2452" t="s">
        <v>110</v>
      </c>
      <c r="J1" s="2453"/>
      <c r="K1" s="2454"/>
      <c r="L1" s="2455"/>
      <c r="M1" s="1"/>
    </row>
    <row r="2" spans="1:13" ht="15" customHeight="1">
      <c r="A2" s="95" t="s">
        <v>234</v>
      </c>
      <c r="B2" s="96" t="s">
        <v>235</v>
      </c>
      <c r="C2" s="2446"/>
      <c r="D2" s="2447"/>
      <c r="E2" s="2447"/>
      <c r="F2" s="2447"/>
      <c r="G2" s="2447"/>
      <c r="H2" s="2448"/>
      <c r="I2" s="2434" t="s">
        <v>236</v>
      </c>
      <c r="J2" s="2435"/>
      <c r="K2" s="2436" t="s">
        <v>1118</v>
      </c>
      <c r="L2" s="2437"/>
      <c r="M2" s="1"/>
    </row>
    <row r="3" spans="1:13" ht="15" customHeight="1">
      <c r="A3" s="95" t="s">
        <v>237</v>
      </c>
      <c r="B3" s="935"/>
      <c r="C3" s="2446"/>
      <c r="D3" s="2447"/>
      <c r="E3" s="2447"/>
      <c r="F3" s="2447"/>
      <c r="G3" s="2447"/>
      <c r="H3" s="2448"/>
      <c r="I3" s="2434" t="s">
        <v>238</v>
      </c>
      <c r="J3" s="2435"/>
      <c r="K3" s="2436"/>
      <c r="L3" s="2437"/>
      <c r="M3" s="1"/>
    </row>
    <row r="4" spans="1:13" ht="15" customHeight="1">
      <c r="A4" s="95" t="s">
        <v>98</v>
      </c>
      <c r="B4" s="935"/>
      <c r="C4" s="2446"/>
      <c r="D4" s="2447"/>
      <c r="E4" s="2447"/>
      <c r="F4" s="2447"/>
      <c r="G4" s="2447"/>
      <c r="H4" s="2448"/>
      <c r="I4" s="2434" t="s">
        <v>239</v>
      </c>
      <c r="J4" s="2435"/>
      <c r="K4" s="2436"/>
      <c r="L4" s="2437"/>
      <c r="M4" s="1"/>
    </row>
    <row r="5" spans="1:13" ht="15" customHeight="1">
      <c r="A5" s="95" t="s">
        <v>99</v>
      </c>
      <c r="B5" s="935"/>
      <c r="C5" s="2446"/>
      <c r="D5" s="2447"/>
      <c r="E5" s="2447"/>
      <c r="F5" s="2447"/>
      <c r="G5" s="2447"/>
      <c r="H5" s="2448"/>
      <c r="I5" s="2456" t="s">
        <v>980</v>
      </c>
      <c r="J5" s="2457"/>
      <c r="K5" s="1000"/>
      <c r="L5" s="1001"/>
      <c r="M5" s="1"/>
    </row>
    <row r="6" spans="1:13">
      <c r="A6" s="2470" t="s">
        <v>240</v>
      </c>
      <c r="B6" s="2460" t="s">
        <v>98</v>
      </c>
      <c r="C6" s="2449"/>
      <c r="D6" s="2450"/>
      <c r="E6" s="2450"/>
      <c r="F6" s="2450"/>
      <c r="G6" s="2450"/>
      <c r="H6" s="2451"/>
      <c r="I6" s="2458"/>
      <c r="J6" s="2459"/>
      <c r="K6" s="989"/>
      <c r="L6" s="990"/>
      <c r="M6" s="1"/>
    </row>
    <row r="7" spans="1:13">
      <c r="A7" s="2471"/>
      <c r="B7" s="2461"/>
      <c r="C7" s="2472" t="s">
        <v>241</v>
      </c>
      <c r="D7" s="2438" t="s">
        <v>242</v>
      </c>
      <c r="E7" s="2464" t="s">
        <v>243</v>
      </c>
      <c r="F7" s="2465"/>
      <c r="G7" s="2438" t="s">
        <v>244</v>
      </c>
      <c r="H7" s="2468" t="s">
        <v>245</v>
      </c>
      <c r="I7" s="2469"/>
      <c r="J7" s="2474" t="s">
        <v>246</v>
      </c>
      <c r="K7" s="2438" t="s">
        <v>247</v>
      </c>
      <c r="L7" s="2442" t="s">
        <v>248</v>
      </c>
      <c r="M7" s="1"/>
    </row>
    <row r="8" spans="1:13" ht="27" customHeight="1">
      <c r="A8" s="2462"/>
      <c r="B8" s="2462"/>
      <c r="C8" s="2473"/>
      <c r="D8" s="2463"/>
      <c r="E8" s="2466"/>
      <c r="F8" s="2467"/>
      <c r="G8" s="2463"/>
      <c r="H8" s="97" t="s">
        <v>81</v>
      </c>
      <c r="I8" s="97" t="s">
        <v>80</v>
      </c>
      <c r="J8" s="2475"/>
      <c r="K8" s="2439"/>
      <c r="L8" s="2439"/>
      <c r="M8" s="1"/>
    </row>
    <row r="9" spans="1:13">
      <c r="A9" s="98"/>
      <c r="B9" s="935"/>
      <c r="C9" s="99"/>
      <c r="D9" s="100"/>
      <c r="E9" s="101">
        <f>B1*B2</f>
        <v>13728.234248000001</v>
      </c>
      <c r="F9" s="102"/>
      <c r="G9" s="101">
        <f>E9</f>
        <v>13728.234248000001</v>
      </c>
      <c r="H9" s="101">
        <f>ROUND(E9*0.00759,2)</f>
        <v>104.2</v>
      </c>
      <c r="I9" s="103"/>
      <c r="J9" s="103">
        <f>H9</f>
        <v>104.2</v>
      </c>
      <c r="K9" s="101">
        <f>G9-J9</f>
        <v>13624.034248</v>
      </c>
      <c r="L9" s="104"/>
      <c r="M9" s="1"/>
    </row>
    <row r="10" spans="1:13">
      <c r="A10" s="95"/>
      <c r="B10" s="105"/>
      <c r="C10" s="99"/>
      <c r="D10" s="100"/>
      <c r="E10" s="101"/>
      <c r="F10" s="102"/>
      <c r="G10" s="101"/>
      <c r="H10" s="101"/>
      <c r="I10" s="103"/>
      <c r="J10" s="103"/>
      <c r="K10" s="101"/>
      <c r="L10" s="104"/>
      <c r="M10" s="1"/>
    </row>
    <row r="11" spans="1:13">
      <c r="A11" s="95"/>
      <c r="B11" s="105"/>
      <c r="C11" s="99"/>
      <c r="D11" s="100"/>
      <c r="E11" s="101"/>
      <c r="F11" s="102"/>
      <c r="G11" s="101"/>
      <c r="H11" s="101"/>
      <c r="I11" s="103"/>
      <c r="J11" s="103"/>
      <c r="K11" s="101"/>
      <c r="L11" s="104"/>
      <c r="M11" s="1"/>
    </row>
    <row r="12" spans="1:13">
      <c r="A12" s="95"/>
      <c r="B12" s="105"/>
      <c r="C12" s="99"/>
      <c r="D12" s="100"/>
      <c r="E12" s="101"/>
      <c r="F12" s="102"/>
      <c r="G12" s="101"/>
      <c r="H12" s="101"/>
      <c r="I12" s="103"/>
      <c r="J12" s="103"/>
      <c r="K12" s="101"/>
      <c r="L12" s="104"/>
      <c r="M12" s="1"/>
    </row>
    <row r="13" spans="1:13">
      <c r="A13" s="95"/>
      <c r="B13" s="105"/>
      <c r="C13" s="99"/>
      <c r="D13" s="100"/>
      <c r="E13" s="101"/>
      <c r="F13" s="102"/>
      <c r="G13" s="101"/>
      <c r="H13" s="101"/>
      <c r="I13" s="103"/>
      <c r="J13" s="103"/>
      <c r="K13" s="101"/>
      <c r="L13" s="104"/>
      <c r="M13" s="1"/>
    </row>
    <row r="14" spans="1:13">
      <c r="A14" s="95"/>
      <c r="B14" s="105"/>
      <c r="C14" s="99"/>
      <c r="D14" s="100"/>
      <c r="E14" s="101"/>
      <c r="F14" s="102"/>
      <c r="G14" s="101"/>
      <c r="H14" s="101"/>
      <c r="I14" s="103"/>
      <c r="J14" s="103"/>
      <c r="K14" s="101"/>
      <c r="L14" s="104"/>
      <c r="M14" s="1"/>
    </row>
    <row r="15" spans="1:13">
      <c r="A15" s="95"/>
      <c r="B15" s="105"/>
      <c r="C15" s="99"/>
      <c r="D15" s="100"/>
      <c r="E15" s="101"/>
      <c r="F15" s="102"/>
      <c r="G15" s="101"/>
      <c r="H15" s="101"/>
      <c r="I15" s="103"/>
      <c r="J15" s="103"/>
      <c r="K15" s="101"/>
      <c r="L15" s="104"/>
      <c r="M15" s="1"/>
    </row>
    <row r="16" spans="1:13">
      <c r="A16" s="2440" t="s">
        <v>86</v>
      </c>
      <c r="B16" s="2441"/>
      <c r="C16" s="106"/>
      <c r="D16" s="107"/>
      <c r="E16" s="108">
        <f>E9</f>
        <v>13728.234248000001</v>
      </c>
      <c r="F16" s="108"/>
      <c r="G16" s="108">
        <f>E9</f>
        <v>13728.234248000001</v>
      </c>
      <c r="H16" s="108">
        <f>H9</f>
        <v>104.2</v>
      </c>
      <c r="I16" s="108">
        <f>SUM(I1:I15)</f>
        <v>0</v>
      </c>
      <c r="J16" s="108">
        <f>SUM(J1:J15)</f>
        <v>104.2</v>
      </c>
      <c r="K16" s="108">
        <f>SUM(K1:K15)</f>
        <v>13624.034248</v>
      </c>
      <c r="L16" s="109"/>
      <c r="M16" s="1"/>
    </row>
    <row r="17" spans="1:13" ht="14.4" customHeight="1">
      <c r="A17" s="110"/>
      <c r="B17" s="987"/>
      <c r="C17" s="987"/>
      <c r="D17" s="987"/>
      <c r="E17" s="987"/>
      <c r="F17" s="987"/>
      <c r="G17" s="111"/>
      <c r="H17" s="111"/>
      <c r="I17" s="111"/>
      <c r="J17" s="111"/>
      <c r="K17" s="111"/>
      <c r="L17" s="112"/>
      <c r="M17" s="1"/>
    </row>
    <row r="18" spans="1:13" ht="14.4" customHeight="1">
      <c r="A18" s="2476" t="s">
        <v>979</v>
      </c>
      <c r="B18" s="2477"/>
      <c r="C18" s="2477"/>
      <c r="D18" s="2477"/>
      <c r="E18" s="2477"/>
      <c r="F18" s="2477"/>
      <c r="G18" s="988">
        <f>K16</f>
        <v>13624.034248</v>
      </c>
      <c r="H18" s="2479" t="s">
        <v>971</v>
      </c>
      <c r="I18" s="2479"/>
      <c r="J18" s="2479"/>
      <c r="K18" s="2479"/>
      <c r="L18" s="2480"/>
      <c r="M18" s="1"/>
    </row>
    <row r="19" spans="1:13">
      <c r="A19" s="984"/>
      <c r="B19" s="985"/>
      <c r="C19" s="985"/>
      <c r="D19" s="985"/>
      <c r="E19" s="985"/>
      <c r="F19" s="985"/>
      <c r="G19" s="985"/>
      <c r="H19" s="985"/>
      <c r="I19" s="985"/>
      <c r="J19" s="985"/>
      <c r="K19" s="985"/>
      <c r="L19" s="986"/>
      <c r="M19" s="1"/>
    </row>
    <row r="20" spans="1:13">
      <c r="A20" s="113"/>
      <c r="B20" s="114"/>
      <c r="C20" s="114"/>
      <c r="D20" s="114"/>
      <c r="E20" s="114"/>
      <c r="F20" s="114"/>
      <c r="G20" s="114"/>
      <c r="H20" s="114"/>
      <c r="I20" s="114"/>
      <c r="J20" s="114"/>
      <c r="K20" s="114"/>
      <c r="L20" s="115"/>
      <c r="M20" s="1"/>
    </row>
    <row r="21" spans="1:13">
      <c r="A21" s="113"/>
      <c r="B21" s="114"/>
      <c r="C21" s="114"/>
      <c r="D21" s="114"/>
      <c r="E21" s="114"/>
      <c r="F21" s="114"/>
      <c r="G21" s="114"/>
      <c r="H21" s="114"/>
      <c r="I21" s="114"/>
      <c r="J21" s="114"/>
      <c r="K21" s="114"/>
      <c r="L21" s="115"/>
      <c r="M21" s="1"/>
    </row>
    <row r="22" spans="1:13">
      <c r="A22" s="113"/>
      <c r="B22" s="114"/>
      <c r="C22" s="114"/>
      <c r="D22" s="114"/>
      <c r="E22" s="114"/>
      <c r="F22" s="114" t="s">
        <v>47</v>
      </c>
      <c r="G22" s="114"/>
      <c r="H22" s="114"/>
      <c r="I22" s="114"/>
      <c r="J22" s="114"/>
      <c r="K22" s="114"/>
      <c r="L22" s="115"/>
      <c r="M22" s="1"/>
    </row>
    <row r="23" spans="1:13">
      <c r="A23" s="723"/>
      <c r="B23" s="724"/>
      <c r="C23" s="114"/>
      <c r="D23" s="114"/>
      <c r="E23" s="114"/>
      <c r="F23" s="114"/>
      <c r="G23" s="114"/>
      <c r="H23" s="114"/>
      <c r="I23" s="114"/>
      <c r="J23" s="114"/>
      <c r="K23" s="114"/>
      <c r="L23" s="115"/>
      <c r="M23" s="1"/>
    </row>
    <row r="24" spans="1:13" s="994" customFormat="1" ht="15.6" customHeight="1">
      <c r="A24" s="992"/>
      <c r="B24" s="993">
        <f ca="1">TODAY()</f>
        <v>45785</v>
      </c>
      <c r="J24" s="2478" t="s">
        <v>319</v>
      </c>
      <c r="K24" s="2478"/>
      <c r="L24" s="995"/>
    </row>
    <row r="25" spans="1:13">
      <c r="A25" s="725"/>
      <c r="B25" s="118"/>
      <c r="C25" s="118"/>
      <c r="D25" s="118"/>
      <c r="E25" s="118"/>
      <c r="F25" s="118"/>
      <c r="G25" s="118"/>
      <c r="H25" s="1"/>
      <c r="I25" s="2" t="s">
        <v>861</v>
      </c>
      <c r="J25" s="2095" t="s">
        <v>47</v>
      </c>
      <c r="K25" s="2095"/>
      <c r="L25" s="117"/>
      <c r="M25" s="1"/>
    </row>
    <row r="26" spans="1:13">
      <c r="A26" s="725" t="s">
        <v>47</v>
      </c>
      <c r="B26" s="991">
        <f>B9</f>
        <v>0</v>
      </c>
      <c r="C26" s="118"/>
      <c r="D26" s="118"/>
      <c r="E26" s="118"/>
      <c r="F26" s="118"/>
      <c r="G26" s="118"/>
      <c r="H26" s="1"/>
      <c r="I26" s="1"/>
      <c r="J26" s="2"/>
      <c r="K26" s="118"/>
      <c r="L26" s="117"/>
      <c r="M26" s="1"/>
    </row>
    <row r="27" spans="1:13">
      <c r="A27" s="725"/>
      <c r="B27" s="118"/>
      <c r="C27" s="118"/>
      <c r="D27" s="118"/>
      <c r="E27" s="118"/>
      <c r="F27" s="118"/>
      <c r="G27" s="118"/>
      <c r="H27" s="1"/>
      <c r="I27" s="2" t="s">
        <v>923</v>
      </c>
      <c r="J27" s="2093"/>
      <c r="K27" s="2093"/>
      <c r="L27" s="117"/>
      <c r="M27" s="1"/>
    </row>
    <row r="28" spans="1:13">
      <c r="A28" s="725"/>
      <c r="B28" s="118" t="s">
        <v>47</v>
      </c>
      <c r="C28" s="118"/>
      <c r="D28" s="118"/>
      <c r="E28" s="118"/>
      <c r="F28" s="118"/>
      <c r="G28" s="118"/>
      <c r="H28" s="1"/>
      <c r="I28" s="2" t="s">
        <v>862</v>
      </c>
      <c r="J28" s="2093"/>
      <c r="K28" s="2093"/>
      <c r="L28" s="117"/>
      <c r="M28" s="1"/>
    </row>
    <row r="29" spans="1:13">
      <c r="A29" s="116"/>
      <c r="B29" s="1"/>
      <c r="C29" s="1"/>
      <c r="D29" s="1"/>
      <c r="E29" s="1"/>
      <c r="F29" s="1"/>
      <c r="G29" s="1"/>
      <c r="H29" s="1"/>
      <c r="I29" s="1"/>
      <c r="J29" s="1"/>
      <c r="K29" s="1"/>
      <c r="L29" s="117"/>
      <c r="M29" s="1"/>
    </row>
    <row r="30" spans="1:13">
      <c r="A30" s="116"/>
      <c r="B30" s="1"/>
      <c r="C30" s="1"/>
      <c r="D30" s="1"/>
      <c r="E30" s="1"/>
      <c r="F30" s="1"/>
      <c r="G30" s="1"/>
      <c r="H30" s="1"/>
      <c r="I30" s="1"/>
      <c r="J30" s="1"/>
      <c r="K30" s="1"/>
      <c r="L30" s="117"/>
      <c r="M30" s="1"/>
    </row>
    <row r="31" spans="1:13">
      <c r="A31" s="116"/>
      <c r="B31" s="1"/>
      <c r="C31" s="1"/>
      <c r="D31" s="1"/>
      <c r="E31" s="1"/>
      <c r="F31" s="1"/>
      <c r="G31" s="1"/>
      <c r="H31" s="1"/>
      <c r="I31" s="1"/>
      <c r="J31" s="1"/>
      <c r="K31" s="1"/>
      <c r="L31" s="117"/>
      <c r="M31" s="1"/>
    </row>
    <row r="32" spans="1:13">
      <c r="A32" s="119"/>
      <c r="B32" s="120"/>
      <c r="C32" s="120"/>
      <c r="D32" s="120"/>
      <c r="E32" s="120"/>
      <c r="F32" s="120"/>
      <c r="G32" s="120"/>
      <c r="H32" s="120"/>
      <c r="I32" s="120"/>
      <c r="J32" s="120"/>
      <c r="K32" s="120"/>
      <c r="L32" s="121"/>
      <c r="M32" s="1"/>
    </row>
    <row r="33" spans="1:13">
      <c r="A33" s="1"/>
      <c r="B33" s="1"/>
      <c r="C33" s="1"/>
      <c r="D33" s="1"/>
      <c r="E33" s="1"/>
      <c r="F33" s="1"/>
      <c r="G33" s="1"/>
      <c r="H33" s="1"/>
      <c r="I33" s="1"/>
      <c r="J33" s="1"/>
      <c r="K33" s="118"/>
      <c r="L33" s="1"/>
      <c r="M33" s="1"/>
    </row>
  </sheetData>
  <mergeCells count="27">
    <mergeCell ref="A18:F18"/>
    <mergeCell ref="J24:K24"/>
    <mergeCell ref="J25:K25"/>
    <mergeCell ref="J27:K27"/>
    <mergeCell ref="J28:K28"/>
    <mergeCell ref="H18:L18"/>
    <mergeCell ref="A16:B16"/>
    <mergeCell ref="L7:L8"/>
    <mergeCell ref="C1:H6"/>
    <mergeCell ref="I1:J1"/>
    <mergeCell ref="K1:L1"/>
    <mergeCell ref="I5:J6"/>
    <mergeCell ref="B6:B8"/>
    <mergeCell ref="D7:D8"/>
    <mergeCell ref="E7:F8"/>
    <mergeCell ref="G7:G8"/>
    <mergeCell ref="H7:I7"/>
    <mergeCell ref="I2:J2"/>
    <mergeCell ref="K2:L2"/>
    <mergeCell ref="A6:A8"/>
    <mergeCell ref="C7:C8"/>
    <mergeCell ref="J7:J8"/>
    <mergeCell ref="I3:J3"/>
    <mergeCell ref="K3:L3"/>
    <mergeCell ref="I4:J4"/>
    <mergeCell ref="K4:L4"/>
    <mergeCell ref="K7:K8"/>
  </mergeCells>
  <pageMargins left="0.31496062992125984" right="0.31496062992125984" top="0.74803149606299213" bottom="0.74803149606299213" header="0.31496062992125984" footer="0.31496062992125984"/>
  <pageSetup paperSize="9" scale="90" orientation="landscape"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pageSetUpPr fitToPage="1"/>
  </sheetPr>
  <dimension ref="A2:I24"/>
  <sheetViews>
    <sheetView zoomScale="90" zoomScaleNormal="90" workbookViewId="0">
      <selection activeCell="D23" sqref="D23"/>
    </sheetView>
  </sheetViews>
  <sheetFormatPr defaultRowHeight="14.4"/>
  <cols>
    <col min="1" max="1" width="14.33203125" style="974" customWidth="1"/>
    <col min="2" max="2" width="21.33203125" style="974" customWidth="1"/>
    <col min="3" max="3" width="17.5546875" style="974" customWidth="1"/>
    <col min="4" max="4" width="16" style="974" customWidth="1"/>
    <col min="5" max="5" width="13.6640625" style="974" customWidth="1"/>
    <col min="6" max="6" width="12" style="974" customWidth="1"/>
    <col min="7" max="7" width="14.44140625" style="974" customWidth="1"/>
    <col min="8" max="8" width="8.88671875" style="974"/>
    <col min="9" max="9" width="23" style="974" customWidth="1"/>
    <col min="10" max="16384" width="8.88671875" style="974"/>
  </cols>
  <sheetData>
    <row r="2" spans="1:9">
      <c r="A2" s="2536" t="s">
        <v>91</v>
      </c>
      <c r="B2" s="2538">
        <v>1.012556</v>
      </c>
      <c r="C2" s="2540" t="s">
        <v>977</v>
      </c>
      <c r="D2" s="2540"/>
      <c r="E2" s="2540"/>
      <c r="F2" s="2540"/>
      <c r="G2" s="979" t="s">
        <v>110</v>
      </c>
      <c r="H2" s="2530"/>
      <c r="I2" s="2530"/>
    </row>
    <row r="3" spans="1:9">
      <c r="A3" s="2537"/>
      <c r="B3" s="2539"/>
      <c r="C3" s="2540"/>
      <c r="D3" s="2540"/>
      <c r="E3" s="2540"/>
      <c r="F3" s="2540"/>
      <c r="G3" s="979" t="s">
        <v>236</v>
      </c>
      <c r="H3" s="2530"/>
      <c r="I3" s="2530"/>
    </row>
    <row r="4" spans="1:9">
      <c r="A4" s="2536" t="s">
        <v>234</v>
      </c>
      <c r="B4" s="2536" t="s">
        <v>235</v>
      </c>
      <c r="C4" s="2540"/>
      <c r="D4" s="2540"/>
      <c r="E4" s="2540"/>
      <c r="F4" s="2540"/>
      <c r="G4" s="979" t="s">
        <v>976</v>
      </c>
      <c r="H4" s="2530"/>
      <c r="I4" s="2530"/>
    </row>
    <row r="5" spans="1:9">
      <c r="A5" s="2537"/>
      <c r="B5" s="2537"/>
      <c r="C5" s="2540"/>
      <c r="D5" s="2540"/>
      <c r="E5" s="2540"/>
      <c r="F5" s="2540"/>
      <c r="G5" s="979" t="s">
        <v>975</v>
      </c>
      <c r="H5" s="2530"/>
      <c r="I5" s="2530"/>
    </row>
    <row r="6" spans="1:9">
      <c r="A6" s="2531" t="s">
        <v>284</v>
      </c>
      <c r="B6" s="2531" t="s">
        <v>682</v>
      </c>
      <c r="C6" s="2531" t="s">
        <v>592</v>
      </c>
      <c r="D6" s="2533" t="s">
        <v>974</v>
      </c>
      <c r="E6" s="2534" t="s">
        <v>273</v>
      </c>
      <c r="F6" s="2534" t="s">
        <v>103</v>
      </c>
      <c r="G6" s="2533" t="s">
        <v>973</v>
      </c>
      <c r="H6" s="2531" t="s">
        <v>898</v>
      </c>
      <c r="I6" s="2531"/>
    </row>
    <row r="7" spans="1:9">
      <c r="A7" s="2531"/>
      <c r="B7" s="2531"/>
      <c r="C7" s="2531"/>
      <c r="D7" s="2533"/>
      <c r="E7" s="2534"/>
      <c r="F7" s="2534"/>
      <c r="G7" s="2533"/>
      <c r="H7" s="2531"/>
      <c r="I7" s="2531"/>
    </row>
    <row r="8" spans="1:9" s="980" customFormat="1" ht="19.2" customHeight="1">
      <c r="A8" s="983"/>
      <c r="B8" s="983"/>
      <c r="C8" s="983" t="s">
        <v>684</v>
      </c>
      <c r="D8" s="1197">
        <f>B2*B4</f>
        <v>13728.234248000001</v>
      </c>
      <c r="E8" s="1197">
        <f>D8</f>
        <v>13728.234248000001</v>
      </c>
      <c r="F8" s="982">
        <f>E8*7.59/1000</f>
        <v>104.19729794232001</v>
      </c>
      <c r="G8" s="981">
        <f>E8-F8</f>
        <v>13624.03695005768</v>
      </c>
      <c r="H8" s="2531"/>
      <c r="I8" s="2531"/>
    </row>
    <row r="9" spans="1:9">
      <c r="A9" s="979"/>
      <c r="B9" s="979"/>
      <c r="C9" s="979"/>
      <c r="D9" s="979"/>
      <c r="E9" s="979"/>
      <c r="F9" s="979"/>
      <c r="G9" s="979"/>
      <c r="H9" s="2530"/>
      <c r="I9" s="2530"/>
    </row>
    <row r="10" spans="1:9">
      <c r="A10" s="979"/>
      <c r="B10" s="979"/>
      <c r="C10" s="979"/>
      <c r="D10" s="979"/>
      <c r="E10" s="979"/>
      <c r="F10" s="979"/>
      <c r="G10" s="979"/>
      <c r="H10" s="2530"/>
      <c r="I10" s="2530"/>
    </row>
    <row r="11" spans="1:9">
      <c r="A11" s="979"/>
      <c r="B11" s="979"/>
      <c r="C11" s="979"/>
      <c r="D11" s="979"/>
      <c r="E11" s="979"/>
      <c r="F11" s="979"/>
      <c r="G11" s="979"/>
      <c r="H11" s="2530"/>
      <c r="I11" s="2530"/>
    </row>
    <row r="12" spans="1:9">
      <c r="A12" s="979"/>
      <c r="B12" s="979"/>
      <c r="C12" s="979"/>
      <c r="D12" s="979"/>
      <c r="E12" s="979"/>
      <c r="F12" s="979"/>
      <c r="G12" s="979"/>
      <c r="H12" s="2530"/>
      <c r="I12" s="2530"/>
    </row>
    <row r="13" spans="1:9">
      <c r="A13" s="979"/>
      <c r="B13" s="979"/>
      <c r="C13" s="979"/>
      <c r="D13" s="979"/>
      <c r="E13" s="979"/>
      <c r="F13" s="979"/>
      <c r="G13" s="979"/>
      <c r="H13" s="2530"/>
      <c r="I13" s="2530"/>
    </row>
    <row r="15" spans="1:9" s="977" customFormat="1">
      <c r="A15" s="2535" t="s">
        <v>972</v>
      </c>
      <c r="B15" s="2535"/>
      <c r="C15" s="2535"/>
      <c r="D15" s="2535"/>
      <c r="E15" s="2535"/>
      <c r="F15" s="978">
        <f>G8</f>
        <v>13624.03695005768</v>
      </c>
      <c r="G15" s="2532" t="s">
        <v>971</v>
      </c>
      <c r="H15" s="2532"/>
      <c r="I15" s="2532"/>
    </row>
    <row r="21" spans="1:8">
      <c r="G21" s="2532" t="s">
        <v>319</v>
      </c>
      <c r="H21" s="2532"/>
    </row>
    <row r="22" spans="1:8">
      <c r="A22" s="975" t="s">
        <v>965</v>
      </c>
      <c r="B22" s="976">
        <f>B8</f>
        <v>0</v>
      </c>
      <c r="F22" s="975" t="s">
        <v>965</v>
      </c>
      <c r="G22" s="2529"/>
      <c r="H22" s="2529"/>
    </row>
    <row r="23" spans="1:8">
      <c r="A23" s="975" t="s">
        <v>923</v>
      </c>
      <c r="B23" s="976" t="str">
        <f>C8</f>
        <v>Asker Öğretmen</v>
      </c>
      <c r="F23" s="975" t="s">
        <v>923</v>
      </c>
      <c r="G23" s="2529"/>
      <c r="H23" s="2529"/>
    </row>
    <row r="24" spans="1:8" ht="26.4" customHeight="1">
      <c r="A24" s="975" t="s">
        <v>862</v>
      </c>
      <c r="B24" s="976"/>
      <c r="F24" s="975" t="s">
        <v>862</v>
      </c>
      <c r="G24" s="2529"/>
      <c r="H24" s="2529"/>
    </row>
  </sheetData>
  <mergeCells count="29">
    <mergeCell ref="A15:E15"/>
    <mergeCell ref="A4:A5"/>
    <mergeCell ref="A2:A3"/>
    <mergeCell ref="B2:B3"/>
    <mergeCell ref="B4:B5"/>
    <mergeCell ref="C2:F5"/>
    <mergeCell ref="G6:G7"/>
    <mergeCell ref="H6:I7"/>
    <mergeCell ref="A6:A7"/>
    <mergeCell ref="C6:C7"/>
    <mergeCell ref="D6:D7"/>
    <mergeCell ref="E6:E7"/>
    <mergeCell ref="F6:F7"/>
    <mergeCell ref="B6:B7"/>
    <mergeCell ref="H5:I5"/>
    <mergeCell ref="H4:I4"/>
    <mergeCell ref="H3:I3"/>
    <mergeCell ref="H2:I2"/>
    <mergeCell ref="H12:I12"/>
    <mergeCell ref="G24:H24"/>
    <mergeCell ref="H13:I13"/>
    <mergeCell ref="H8:I8"/>
    <mergeCell ref="H9:I9"/>
    <mergeCell ref="H10:I10"/>
    <mergeCell ref="H11:I11"/>
    <mergeCell ref="G15:I15"/>
    <mergeCell ref="G21:H21"/>
    <mergeCell ref="G22:H22"/>
    <mergeCell ref="G23:H23"/>
  </mergeCells>
  <pageMargins left="0.31496062992125984" right="0.31496062992125984" top="0.74803149606299213" bottom="0.74803149606299213" header="0.31496062992125984" footer="0.31496062992125984"/>
  <pageSetup paperSize="9" scale="99" fitToHeight="0" orientation="landscape"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pageSetUpPr fitToPage="1"/>
  </sheetPr>
  <dimension ref="A2:Q50"/>
  <sheetViews>
    <sheetView workbookViewId="0">
      <selection activeCell="K6" sqref="K6:O6"/>
    </sheetView>
  </sheetViews>
  <sheetFormatPr defaultRowHeight="13.2"/>
  <cols>
    <col min="1" max="1" width="17.109375" style="184" customWidth="1"/>
    <col min="2" max="2" width="36" style="184" customWidth="1"/>
    <col min="3" max="3" width="9.77734375" style="184" customWidth="1"/>
    <col min="4" max="4" width="8" style="184" customWidth="1"/>
    <col min="5" max="5" width="12.33203125" style="184" customWidth="1"/>
    <col min="6" max="6" width="7.33203125" style="184" customWidth="1"/>
    <col min="7" max="7" width="7.5546875" style="184" bestFit="1" customWidth="1"/>
    <col min="8" max="8" width="10.77734375" style="184" customWidth="1"/>
    <col min="9" max="9" width="9.44140625" style="184" customWidth="1"/>
    <col min="10" max="10" width="12.6640625" style="184" customWidth="1"/>
    <col min="11" max="11" width="13.77734375" style="184" customWidth="1"/>
    <col min="12" max="14" width="2.33203125" style="184" customWidth="1"/>
    <col min="15" max="15" width="7.44140625" style="184" customWidth="1"/>
    <col min="16" max="257" width="9.109375" style="184"/>
    <col min="258" max="258" width="20.44140625" style="184" customWidth="1"/>
    <col min="259" max="259" width="30.33203125" style="184" customWidth="1"/>
    <col min="260" max="260" width="5.88671875" style="184" customWidth="1"/>
    <col min="261" max="261" width="8" style="184" customWidth="1"/>
    <col min="262" max="262" width="14.6640625" style="184" customWidth="1"/>
    <col min="263" max="263" width="7.33203125" style="184" customWidth="1"/>
    <col min="264" max="264" width="8.109375" style="184" customWidth="1"/>
    <col min="265" max="265" width="13.5546875" style="184" customWidth="1"/>
    <col min="266" max="266" width="13" style="184" customWidth="1"/>
    <col min="267" max="267" width="9.88671875" style="184" customWidth="1"/>
    <col min="268" max="271" width="2.33203125" style="184" customWidth="1"/>
    <col min="272" max="513" width="9.109375" style="184"/>
    <col min="514" max="514" width="20.44140625" style="184" customWidth="1"/>
    <col min="515" max="515" width="30.33203125" style="184" customWidth="1"/>
    <col min="516" max="516" width="5.88671875" style="184" customWidth="1"/>
    <col min="517" max="517" width="8" style="184" customWidth="1"/>
    <col min="518" max="518" width="14.6640625" style="184" customWidth="1"/>
    <col min="519" max="519" width="7.33203125" style="184" customWidth="1"/>
    <col min="520" max="520" width="8.109375" style="184" customWidth="1"/>
    <col min="521" max="521" width="13.5546875" style="184" customWidth="1"/>
    <col min="522" max="522" width="13" style="184" customWidth="1"/>
    <col min="523" max="523" width="9.88671875" style="184" customWidth="1"/>
    <col min="524" max="527" width="2.33203125" style="184" customWidth="1"/>
    <col min="528" max="769" width="9.109375" style="184"/>
    <col min="770" max="770" width="20.44140625" style="184" customWidth="1"/>
    <col min="771" max="771" width="30.33203125" style="184" customWidth="1"/>
    <col min="772" max="772" width="5.88671875" style="184" customWidth="1"/>
    <col min="773" max="773" width="8" style="184" customWidth="1"/>
    <col min="774" max="774" width="14.6640625" style="184" customWidth="1"/>
    <col min="775" max="775" width="7.33203125" style="184" customWidth="1"/>
    <col min="776" max="776" width="8.109375" style="184" customWidth="1"/>
    <col min="777" max="777" width="13.5546875" style="184" customWidth="1"/>
    <col min="778" max="778" width="13" style="184" customWidth="1"/>
    <col min="779" max="779" width="9.88671875" style="184" customWidth="1"/>
    <col min="780" max="783" width="2.33203125" style="184" customWidth="1"/>
    <col min="784" max="1025" width="9.109375" style="184"/>
    <col min="1026" max="1026" width="20.44140625" style="184" customWidth="1"/>
    <col min="1027" max="1027" width="30.33203125" style="184" customWidth="1"/>
    <col min="1028" max="1028" width="5.88671875" style="184" customWidth="1"/>
    <col min="1029" max="1029" width="8" style="184" customWidth="1"/>
    <col min="1030" max="1030" width="14.6640625" style="184" customWidth="1"/>
    <col min="1031" max="1031" width="7.33203125" style="184" customWidth="1"/>
    <col min="1032" max="1032" width="8.109375" style="184" customWidth="1"/>
    <col min="1033" max="1033" width="13.5546875" style="184" customWidth="1"/>
    <col min="1034" max="1034" width="13" style="184" customWidth="1"/>
    <col min="1035" max="1035" width="9.88671875" style="184" customWidth="1"/>
    <col min="1036" max="1039" width="2.33203125" style="184" customWidth="1"/>
    <col min="1040" max="1281" width="9.109375" style="184"/>
    <col min="1282" max="1282" width="20.44140625" style="184" customWidth="1"/>
    <col min="1283" max="1283" width="30.33203125" style="184" customWidth="1"/>
    <col min="1284" max="1284" width="5.88671875" style="184" customWidth="1"/>
    <col min="1285" max="1285" width="8" style="184" customWidth="1"/>
    <col min="1286" max="1286" width="14.6640625" style="184" customWidth="1"/>
    <col min="1287" max="1287" width="7.33203125" style="184" customWidth="1"/>
    <col min="1288" max="1288" width="8.109375" style="184" customWidth="1"/>
    <col min="1289" max="1289" width="13.5546875" style="184" customWidth="1"/>
    <col min="1290" max="1290" width="13" style="184" customWidth="1"/>
    <col min="1291" max="1291" width="9.88671875" style="184" customWidth="1"/>
    <col min="1292" max="1295" width="2.33203125" style="184" customWidth="1"/>
    <col min="1296" max="1537" width="9.109375" style="184"/>
    <col min="1538" max="1538" width="20.44140625" style="184" customWidth="1"/>
    <col min="1539" max="1539" width="30.33203125" style="184" customWidth="1"/>
    <col min="1540" max="1540" width="5.88671875" style="184" customWidth="1"/>
    <col min="1541" max="1541" width="8" style="184" customWidth="1"/>
    <col min="1542" max="1542" width="14.6640625" style="184" customWidth="1"/>
    <col min="1543" max="1543" width="7.33203125" style="184" customWidth="1"/>
    <col min="1544" max="1544" width="8.109375" style="184" customWidth="1"/>
    <col min="1545" max="1545" width="13.5546875" style="184" customWidth="1"/>
    <col min="1546" max="1546" width="13" style="184" customWidth="1"/>
    <col min="1547" max="1547" width="9.88671875" style="184" customWidth="1"/>
    <col min="1548" max="1551" width="2.33203125" style="184" customWidth="1"/>
    <col min="1552" max="1793" width="9.109375" style="184"/>
    <col min="1794" max="1794" width="20.44140625" style="184" customWidth="1"/>
    <col min="1795" max="1795" width="30.33203125" style="184" customWidth="1"/>
    <col min="1796" max="1796" width="5.88671875" style="184" customWidth="1"/>
    <col min="1797" max="1797" width="8" style="184" customWidth="1"/>
    <col min="1798" max="1798" width="14.6640625" style="184" customWidth="1"/>
    <col min="1799" max="1799" width="7.33203125" style="184" customWidth="1"/>
    <col min="1800" max="1800" width="8.109375" style="184" customWidth="1"/>
    <col min="1801" max="1801" width="13.5546875" style="184" customWidth="1"/>
    <col min="1802" max="1802" width="13" style="184" customWidth="1"/>
    <col min="1803" max="1803" width="9.88671875" style="184" customWidth="1"/>
    <col min="1804" max="1807" width="2.33203125" style="184" customWidth="1"/>
    <col min="1808" max="2049" width="9.109375" style="184"/>
    <col min="2050" max="2050" width="20.44140625" style="184" customWidth="1"/>
    <col min="2051" max="2051" width="30.33203125" style="184" customWidth="1"/>
    <col min="2052" max="2052" width="5.88671875" style="184" customWidth="1"/>
    <col min="2053" max="2053" width="8" style="184" customWidth="1"/>
    <col min="2054" max="2054" width="14.6640625" style="184" customWidth="1"/>
    <col min="2055" max="2055" width="7.33203125" style="184" customWidth="1"/>
    <col min="2056" max="2056" width="8.109375" style="184" customWidth="1"/>
    <col min="2057" max="2057" width="13.5546875" style="184" customWidth="1"/>
    <col min="2058" max="2058" width="13" style="184" customWidth="1"/>
    <col min="2059" max="2059" width="9.88671875" style="184" customWidth="1"/>
    <col min="2060" max="2063" width="2.33203125" style="184" customWidth="1"/>
    <col min="2064" max="2305" width="9.109375" style="184"/>
    <col min="2306" max="2306" width="20.44140625" style="184" customWidth="1"/>
    <col min="2307" max="2307" width="30.33203125" style="184" customWidth="1"/>
    <col min="2308" max="2308" width="5.88671875" style="184" customWidth="1"/>
    <col min="2309" max="2309" width="8" style="184" customWidth="1"/>
    <col min="2310" max="2310" width="14.6640625" style="184" customWidth="1"/>
    <col min="2311" max="2311" width="7.33203125" style="184" customWidth="1"/>
    <col min="2312" max="2312" width="8.109375" style="184" customWidth="1"/>
    <col min="2313" max="2313" width="13.5546875" style="184" customWidth="1"/>
    <col min="2314" max="2314" width="13" style="184" customWidth="1"/>
    <col min="2315" max="2315" width="9.88671875" style="184" customWidth="1"/>
    <col min="2316" max="2319" width="2.33203125" style="184" customWidth="1"/>
    <col min="2320" max="2561" width="9.109375" style="184"/>
    <col min="2562" max="2562" width="20.44140625" style="184" customWidth="1"/>
    <col min="2563" max="2563" width="30.33203125" style="184" customWidth="1"/>
    <col min="2564" max="2564" width="5.88671875" style="184" customWidth="1"/>
    <col min="2565" max="2565" width="8" style="184" customWidth="1"/>
    <col min="2566" max="2566" width="14.6640625" style="184" customWidth="1"/>
    <col min="2567" max="2567" width="7.33203125" style="184" customWidth="1"/>
    <col min="2568" max="2568" width="8.109375" style="184" customWidth="1"/>
    <col min="2569" max="2569" width="13.5546875" style="184" customWidth="1"/>
    <col min="2570" max="2570" width="13" style="184" customWidth="1"/>
    <col min="2571" max="2571" width="9.88671875" style="184" customWidth="1"/>
    <col min="2572" max="2575" width="2.33203125" style="184" customWidth="1"/>
    <col min="2576" max="2817" width="9.109375" style="184"/>
    <col min="2818" max="2818" width="20.44140625" style="184" customWidth="1"/>
    <col min="2819" max="2819" width="30.33203125" style="184" customWidth="1"/>
    <col min="2820" max="2820" width="5.88671875" style="184" customWidth="1"/>
    <col min="2821" max="2821" width="8" style="184" customWidth="1"/>
    <col min="2822" max="2822" width="14.6640625" style="184" customWidth="1"/>
    <col min="2823" max="2823" width="7.33203125" style="184" customWidth="1"/>
    <col min="2824" max="2824" width="8.109375" style="184" customWidth="1"/>
    <col min="2825" max="2825" width="13.5546875" style="184" customWidth="1"/>
    <col min="2826" max="2826" width="13" style="184" customWidth="1"/>
    <col min="2827" max="2827" width="9.88671875" style="184" customWidth="1"/>
    <col min="2828" max="2831" width="2.33203125" style="184" customWidth="1"/>
    <col min="2832" max="3073" width="9.109375" style="184"/>
    <col min="3074" max="3074" width="20.44140625" style="184" customWidth="1"/>
    <col min="3075" max="3075" width="30.33203125" style="184" customWidth="1"/>
    <col min="3076" max="3076" width="5.88671875" style="184" customWidth="1"/>
    <col min="3077" max="3077" width="8" style="184" customWidth="1"/>
    <col min="3078" max="3078" width="14.6640625" style="184" customWidth="1"/>
    <col min="3079" max="3079" width="7.33203125" style="184" customWidth="1"/>
    <col min="3080" max="3080" width="8.109375" style="184" customWidth="1"/>
    <col min="3081" max="3081" width="13.5546875" style="184" customWidth="1"/>
    <col min="3082" max="3082" width="13" style="184" customWidth="1"/>
    <col min="3083" max="3083" width="9.88671875" style="184" customWidth="1"/>
    <col min="3084" max="3087" width="2.33203125" style="184" customWidth="1"/>
    <col min="3088" max="3329" width="9.109375" style="184"/>
    <col min="3330" max="3330" width="20.44140625" style="184" customWidth="1"/>
    <col min="3331" max="3331" width="30.33203125" style="184" customWidth="1"/>
    <col min="3332" max="3332" width="5.88671875" style="184" customWidth="1"/>
    <col min="3333" max="3333" width="8" style="184" customWidth="1"/>
    <col min="3334" max="3334" width="14.6640625" style="184" customWidth="1"/>
    <col min="3335" max="3335" width="7.33203125" style="184" customWidth="1"/>
    <col min="3336" max="3336" width="8.109375" style="184" customWidth="1"/>
    <col min="3337" max="3337" width="13.5546875" style="184" customWidth="1"/>
    <col min="3338" max="3338" width="13" style="184" customWidth="1"/>
    <col min="3339" max="3339" width="9.88671875" style="184" customWidth="1"/>
    <col min="3340" max="3343" width="2.33203125" style="184" customWidth="1"/>
    <col min="3344" max="3585" width="9.109375" style="184"/>
    <col min="3586" max="3586" width="20.44140625" style="184" customWidth="1"/>
    <col min="3587" max="3587" width="30.33203125" style="184" customWidth="1"/>
    <col min="3588" max="3588" width="5.88671875" style="184" customWidth="1"/>
    <col min="3589" max="3589" width="8" style="184" customWidth="1"/>
    <col min="3590" max="3590" width="14.6640625" style="184" customWidth="1"/>
    <col min="3591" max="3591" width="7.33203125" style="184" customWidth="1"/>
    <col min="3592" max="3592" width="8.109375" style="184" customWidth="1"/>
    <col min="3593" max="3593" width="13.5546875" style="184" customWidth="1"/>
    <col min="3594" max="3594" width="13" style="184" customWidth="1"/>
    <col min="3595" max="3595" width="9.88671875" style="184" customWidth="1"/>
    <col min="3596" max="3599" width="2.33203125" style="184" customWidth="1"/>
    <col min="3600" max="3841" width="9.109375" style="184"/>
    <col min="3842" max="3842" width="20.44140625" style="184" customWidth="1"/>
    <col min="3843" max="3843" width="30.33203125" style="184" customWidth="1"/>
    <col min="3844" max="3844" width="5.88671875" style="184" customWidth="1"/>
    <col min="3845" max="3845" width="8" style="184" customWidth="1"/>
    <col min="3846" max="3846" width="14.6640625" style="184" customWidth="1"/>
    <col min="3847" max="3847" width="7.33203125" style="184" customWidth="1"/>
    <col min="3848" max="3848" width="8.109375" style="184" customWidth="1"/>
    <col min="3849" max="3849" width="13.5546875" style="184" customWidth="1"/>
    <col min="3850" max="3850" width="13" style="184" customWidth="1"/>
    <col min="3851" max="3851" width="9.88671875" style="184" customWidth="1"/>
    <col min="3852" max="3855" width="2.33203125" style="184" customWidth="1"/>
    <col min="3856" max="4097" width="9.109375" style="184"/>
    <col min="4098" max="4098" width="20.44140625" style="184" customWidth="1"/>
    <col min="4099" max="4099" width="30.33203125" style="184" customWidth="1"/>
    <col min="4100" max="4100" width="5.88671875" style="184" customWidth="1"/>
    <col min="4101" max="4101" width="8" style="184" customWidth="1"/>
    <col min="4102" max="4102" width="14.6640625" style="184" customWidth="1"/>
    <col min="4103" max="4103" width="7.33203125" style="184" customWidth="1"/>
    <col min="4104" max="4104" width="8.109375" style="184" customWidth="1"/>
    <col min="4105" max="4105" width="13.5546875" style="184" customWidth="1"/>
    <col min="4106" max="4106" width="13" style="184" customWidth="1"/>
    <col min="4107" max="4107" width="9.88671875" style="184" customWidth="1"/>
    <col min="4108" max="4111" width="2.33203125" style="184" customWidth="1"/>
    <col min="4112" max="4353" width="9.109375" style="184"/>
    <col min="4354" max="4354" width="20.44140625" style="184" customWidth="1"/>
    <col min="4355" max="4355" width="30.33203125" style="184" customWidth="1"/>
    <col min="4356" max="4356" width="5.88671875" style="184" customWidth="1"/>
    <col min="4357" max="4357" width="8" style="184" customWidth="1"/>
    <col min="4358" max="4358" width="14.6640625" style="184" customWidth="1"/>
    <col min="4359" max="4359" width="7.33203125" style="184" customWidth="1"/>
    <col min="4360" max="4360" width="8.109375" style="184" customWidth="1"/>
    <col min="4361" max="4361" width="13.5546875" style="184" customWidth="1"/>
    <col min="4362" max="4362" width="13" style="184" customWidth="1"/>
    <col min="4363" max="4363" width="9.88671875" style="184" customWidth="1"/>
    <col min="4364" max="4367" width="2.33203125" style="184" customWidth="1"/>
    <col min="4368" max="4609" width="9.109375" style="184"/>
    <col min="4610" max="4610" width="20.44140625" style="184" customWidth="1"/>
    <col min="4611" max="4611" width="30.33203125" style="184" customWidth="1"/>
    <col min="4612" max="4612" width="5.88671875" style="184" customWidth="1"/>
    <col min="4613" max="4613" width="8" style="184" customWidth="1"/>
    <col min="4614" max="4614" width="14.6640625" style="184" customWidth="1"/>
    <col min="4615" max="4615" width="7.33203125" style="184" customWidth="1"/>
    <col min="4616" max="4616" width="8.109375" style="184" customWidth="1"/>
    <col min="4617" max="4617" width="13.5546875" style="184" customWidth="1"/>
    <col min="4618" max="4618" width="13" style="184" customWidth="1"/>
    <col min="4619" max="4619" width="9.88671875" style="184" customWidth="1"/>
    <col min="4620" max="4623" width="2.33203125" style="184" customWidth="1"/>
    <col min="4624" max="4865" width="9.109375" style="184"/>
    <col min="4866" max="4866" width="20.44140625" style="184" customWidth="1"/>
    <col min="4867" max="4867" width="30.33203125" style="184" customWidth="1"/>
    <col min="4868" max="4868" width="5.88671875" style="184" customWidth="1"/>
    <col min="4869" max="4869" width="8" style="184" customWidth="1"/>
    <col min="4870" max="4870" width="14.6640625" style="184" customWidth="1"/>
    <col min="4871" max="4871" width="7.33203125" style="184" customWidth="1"/>
    <col min="4872" max="4872" width="8.109375" style="184" customWidth="1"/>
    <col min="4873" max="4873" width="13.5546875" style="184" customWidth="1"/>
    <col min="4874" max="4874" width="13" style="184" customWidth="1"/>
    <col min="4875" max="4875" width="9.88671875" style="184" customWidth="1"/>
    <col min="4876" max="4879" width="2.33203125" style="184" customWidth="1"/>
    <col min="4880" max="5121" width="9.109375" style="184"/>
    <col min="5122" max="5122" width="20.44140625" style="184" customWidth="1"/>
    <col min="5123" max="5123" width="30.33203125" style="184" customWidth="1"/>
    <col min="5124" max="5124" width="5.88671875" style="184" customWidth="1"/>
    <col min="5125" max="5125" width="8" style="184" customWidth="1"/>
    <col min="5126" max="5126" width="14.6640625" style="184" customWidth="1"/>
    <col min="5127" max="5127" width="7.33203125" style="184" customWidth="1"/>
    <col min="5128" max="5128" width="8.109375" style="184" customWidth="1"/>
    <col min="5129" max="5129" width="13.5546875" style="184" customWidth="1"/>
    <col min="5130" max="5130" width="13" style="184" customWidth="1"/>
    <col min="5131" max="5131" width="9.88671875" style="184" customWidth="1"/>
    <col min="5132" max="5135" width="2.33203125" style="184" customWidth="1"/>
    <col min="5136" max="5377" width="9.109375" style="184"/>
    <col min="5378" max="5378" width="20.44140625" style="184" customWidth="1"/>
    <col min="5379" max="5379" width="30.33203125" style="184" customWidth="1"/>
    <col min="5380" max="5380" width="5.88671875" style="184" customWidth="1"/>
    <col min="5381" max="5381" width="8" style="184" customWidth="1"/>
    <col min="5382" max="5382" width="14.6640625" style="184" customWidth="1"/>
    <col min="5383" max="5383" width="7.33203125" style="184" customWidth="1"/>
    <col min="5384" max="5384" width="8.109375" style="184" customWidth="1"/>
    <col min="5385" max="5385" width="13.5546875" style="184" customWidth="1"/>
    <col min="5386" max="5386" width="13" style="184" customWidth="1"/>
    <col min="5387" max="5387" width="9.88671875" style="184" customWidth="1"/>
    <col min="5388" max="5391" width="2.33203125" style="184" customWidth="1"/>
    <col min="5392" max="5633" width="9.109375" style="184"/>
    <col min="5634" max="5634" width="20.44140625" style="184" customWidth="1"/>
    <col min="5635" max="5635" width="30.33203125" style="184" customWidth="1"/>
    <col min="5636" max="5636" width="5.88671875" style="184" customWidth="1"/>
    <col min="5637" max="5637" width="8" style="184" customWidth="1"/>
    <col min="5638" max="5638" width="14.6640625" style="184" customWidth="1"/>
    <col min="5639" max="5639" width="7.33203125" style="184" customWidth="1"/>
    <col min="5640" max="5640" width="8.109375" style="184" customWidth="1"/>
    <col min="5641" max="5641" width="13.5546875" style="184" customWidth="1"/>
    <col min="5642" max="5642" width="13" style="184" customWidth="1"/>
    <col min="5643" max="5643" width="9.88671875" style="184" customWidth="1"/>
    <col min="5644" max="5647" width="2.33203125" style="184" customWidth="1"/>
    <col min="5648" max="5889" width="9.109375" style="184"/>
    <col min="5890" max="5890" width="20.44140625" style="184" customWidth="1"/>
    <col min="5891" max="5891" width="30.33203125" style="184" customWidth="1"/>
    <col min="5892" max="5892" width="5.88671875" style="184" customWidth="1"/>
    <col min="5893" max="5893" width="8" style="184" customWidth="1"/>
    <col min="5894" max="5894" width="14.6640625" style="184" customWidth="1"/>
    <col min="5895" max="5895" width="7.33203125" style="184" customWidth="1"/>
    <col min="5896" max="5896" width="8.109375" style="184" customWidth="1"/>
    <col min="5897" max="5897" width="13.5546875" style="184" customWidth="1"/>
    <col min="5898" max="5898" width="13" style="184" customWidth="1"/>
    <col min="5899" max="5899" width="9.88671875" style="184" customWidth="1"/>
    <col min="5900" max="5903" width="2.33203125" style="184" customWidth="1"/>
    <col min="5904" max="6145" width="9.109375" style="184"/>
    <col min="6146" max="6146" width="20.44140625" style="184" customWidth="1"/>
    <col min="6147" max="6147" width="30.33203125" style="184" customWidth="1"/>
    <col min="6148" max="6148" width="5.88671875" style="184" customWidth="1"/>
    <col min="6149" max="6149" width="8" style="184" customWidth="1"/>
    <col min="6150" max="6150" width="14.6640625" style="184" customWidth="1"/>
    <col min="6151" max="6151" width="7.33203125" style="184" customWidth="1"/>
    <col min="6152" max="6152" width="8.109375" style="184" customWidth="1"/>
    <col min="6153" max="6153" width="13.5546875" style="184" customWidth="1"/>
    <col min="6154" max="6154" width="13" style="184" customWidth="1"/>
    <col min="6155" max="6155" width="9.88671875" style="184" customWidth="1"/>
    <col min="6156" max="6159" width="2.33203125" style="184" customWidth="1"/>
    <col min="6160" max="6401" width="9.109375" style="184"/>
    <col min="6402" max="6402" width="20.44140625" style="184" customWidth="1"/>
    <col min="6403" max="6403" width="30.33203125" style="184" customWidth="1"/>
    <col min="6404" max="6404" width="5.88671875" style="184" customWidth="1"/>
    <col min="6405" max="6405" width="8" style="184" customWidth="1"/>
    <col min="6406" max="6406" width="14.6640625" style="184" customWidth="1"/>
    <col min="6407" max="6407" width="7.33203125" style="184" customWidth="1"/>
    <col min="6408" max="6408" width="8.109375" style="184" customWidth="1"/>
    <col min="6409" max="6409" width="13.5546875" style="184" customWidth="1"/>
    <col min="6410" max="6410" width="13" style="184" customWidth="1"/>
    <col min="6411" max="6411" width="9.88671875" style="184" customWidth="1"/>
    <col min="6412" max="6415" width="2.33203125" style="184" customWidth="1"/>
    <col min="6416" max="6657" width="9.109375" style="184"/>
    <col min="6658" max="6658" width="20.44140625" style="184" customWidth="1"/>
    <col min="6659" max="6659" width="30.33203125" style="184" customWidth="1"/>
    <col min="6660" max="6660" width="5.88671875" style="184" customWidth="1"/>
    <col min="6661" max="6661" width="8" style="184" customWidth="1"/>
    <col min="6662" max="6662" width="14.6640625" style="184" customWidth="1"/>
    <col min="6663" max="6663" width="7.33203125" style="184" customWidth="1"/>
    <col min="6664" max="6664" width="8.109375" style="184" customWidth="1"/>
    <col min="6665" max="6665" width="13.5546875" style="184" customWidth="1"/>
    <col min="6666" max="6666" width="13" style="184" customWidth="1"/>
    <col min="6667" max="6667" width="9.88671875" style="184" customWidth="1"/>
    <col min="6668" max="6671" width="2.33203125" style="184" customWidth="1"/>
    <col min="6672" max="6913" width="9.109375" style="184"/>
    <col min="6914" max="6914" width="20.44140625" style="184" customWidth="1"/>
    <col min="6915" max="6915" width="30.33203125" style="184" customWidth="1"/>
    <col min="6916" max="6916" width="5.88671875" style="184" customWidth="1"/>
    <col min="6917" max="6917" width="8" style="184" customWidth="1"/>
    <col min="6918" max="6918" width="14.6640625" style="184" customWidth="1"/>
    <col min="6919" max="6919" width="7.33203125" style="184" customWidth="1"/>
    <col min="6920" max="6920" width="8.109375" style="184" customWidth="1"/>
    <col min="6921" max="6921" width="13.5546875" style="184" customWidth="1"/>
    <col min="6922" max="6922" width="13" style="184" customWidth="1"/>
    <col min="6923" max="6923" width="9.88671875" style="184" customWidth="1"/>
    <col min="6924" max="6927" width="2.33203125" style="184" customWidth="1"/>
    <col min="6928" max="7169" width="9.109375" style="184"/>
    <col min="7170" max="7170" width="20.44140625" style="184" customWidth="1"/>
    <col min="7171" max="7171" width="30.33203125" style="184" customWidth="1"/>
    <col min="7172" max="7172" width="5.88671875" style="184" customWidth="1"/>
    <col min="7173" max="7173" width="8" style="184" customWidth="1"/>
    <col min="7174" max="7174" width="14.6640625" style="184" customWidth="1"/>
    <col min="7175" max="7175" width="7.33203125" style="184" customWidth="1"/>
    <col min="7176" max="7176" width="8.109375" style="184" customWidth="1"/>
    <col min="7177" max="7177" width="13.5546875" style="184" customWidth="1"/>
    <col min="7178" max="7178" width="13" style="184" customWidth="1"/>
    <col min="7179" max="7179" width="9.88671875" style="184" customWidth="1"/>
    <col min="7180" max="7183" width="2.33203125" style="184" customWidth="1"/>
    <col min="7184" max="7425" width="9.109375" style="184"/>
    <col min="7426" max="7426" width="20.44140625" style="184" customWidth="1"/>
    <col min="7427" max="7427" width="30.33203125" style="184" customWidth="1"/>
    <col min="7428" max="7428" width="5.88671875" style="184" customWidth="1"/>
    <col min="7429" max="7429" width="8" style="184" customWidth="1"/>
    <col min="7430" max="7430" width="14.6640625" style="184" customWidth="1"/>
    <col min="7431" max="7431" width="7.33203125" style="184" customWidth="1"/>
    <col min="7432" max="7432" width="8.109375" style="184" customWidth="1"/>
    <col min="7433" max="7433" width="13.5546875" style="184" customWidth="1"/>
    <col min="7434" max="7434" width="13" style="184" customWidth="1"/>
    <col min="7435" max="7435" width="9.88671875" style="184" customWidth="1"/>
    <col min="7436" max="7439" width="2.33203125" style="184" customWidth="1"/>
    <col min="7440" max="7681" width="9.109375" style="184"/>
    <col min="7682" max="7682" width="20.44140625" style="184" customWidth="1"/>
    <col min="7683" max="7683" width="30.33203125" style="184" customWidth="1"/>
    <col min="7684" max="7684" width="5.88671875" style="184" customWidth="1"/>
    <col min="7685" max="7685" width="8" style="184" customWidth="1"/>
    <col min="7686" max="7686" width="14.6640625" style="184" customWidth="1"/>
    <col min="7687" max="7687" width="7.33203125" style="184" customWidth="1"/>
    <col min="7688" max="7688" width="8.109375" style="184" customWidth="1"/>
    <col min="7689" max="7689" width="13.5546875" style="184" customWidth="1"/>
    <col min="7690" max="7690" width="13" style="184" customWidth="1"/>
    <col min="7691" max="7691" width="9.88671875" style="184" customWidth="1"/>
    <col min="7692" max="7695" width="2.33203125" style="184" customWidth="1"/>
    <col min="7696" max="7937" width="9.109375" style="184"/>
    <col min="7938" max="7938" width="20.44140625" style="184" customWidth="1"/>
    <col min="7939" max="7939" width="30.33203125" style="184" customWidth="1"/>
    <col min="7940" max="7940" width="5.88671875" style="184" customWidth="1"/>
    <col min="7941" max="7941" width="8" style="184" customWidth="1"/>
    <col min="7942" max="7942" width="14.6640625" style="184" customWidth="1"/>
    <col min="7943" max="7943" width="7.33203125" style="184" customWidth="1"/>
    <col min="7944" max="7944" width="8.109375" style="184" customWidth="1"/>
    <col min="7945" max="7945" width="13.5546875" style="184" customWidth="1"/>
    <col min="7946" max="7946" width="13" style="184" customWidth="1"/>
    <col min="7947" max="7947" width="9.88671875" style="184" customWidth="1"/>
    <col min="7948" max="7951" width="2.33203125" style="184" customWidth="1"/>
    <col min="7952" max="8193" width="9.109375" style="184"/>
    <col min="8194" max="8194" width="20.44140625" style="184" customWidth="1"/>
    <col min="8195" max="8195" width="30.33203125" style="184" customWidth="1"/>
    <col min="8196" max="8196" width="5.88671875" style="184" customWidth="1"/>
    <col min="8197" max="8197" width="8" style="184" customWidth="1"/>
    <col min="8198" max="8198" width="14.6640625" style="184" customWidth="1"/>
    <col min="8199" max="8199" width="7.33203125" style="184" customWidth="1"/>
    <col min="8200" max="8200" width="8.109375" style="184" customWidth="1"/>
    <col min="8201" max="8201" width="13.5546875" style="184" customWidth="1"/>
    <col min="8202" max="8202" width="13" style="184" customWidth="1"/>
    <col min="8203" max="8203" width="9.88671875" style="184" customWidth="1"/>
    <col min="8204" max="8207" width="2.33203125" style="184" customWidth="1"/>
    <col min="8208" max="8449" width="9.109375" style="184"/>
    <col min="8450" max="8450" width="20.44140625" style="184" customWidth="1"/>
    <col min="8451" max="8451" width="30.33203125" style="184" customWidth="1"/>
    <col min="8452" max="8452" width="5.88671875" style="184" customWidth="1"/>
    <col min="8453" max="8453" width="8" style="184" customWidth="1"/>
    <col min="8454" max="8454" width="14.6640625" style="184" customWidth="1"/>
    <col min="8455" max="8455" width="7.33203125" style="184" customWidth="1"/>
    <col min="8456" max="8456" width="8.109375" style="184" customWidth="1"/>
    <col min="8457" max="8457" width="13.5546875" style="184" customWidth="1"/>
    <col min="8458" max="8458" width="13" style="184" customWidth="1"/>
    <col min="8459" max="8459" width="9.88671875" style="184" customWidth="1"/>
    <col min="8460" max="8463" width="2.33203125" style="184" customWidth="1"/>
    <col min="8464" max="8705" width="9.109375" style="184"/>
    <col min="8706" max="8706" width="20.44140625" style="184" customWidth="1"/>
    <col min="8707" max="8707" width="30.33203125" style="184" customWidth="1"/>
    <col min="8708" max="8708" width="5.88671875" style="184" customWidth="1"/>
    <col min="8709" max="8709" width="8" style="184" customWidth="1"/>
    <col min="8710" max="8710" width="14.6640625" style="184" customWidth="1"/>
    <col min="8711" max="8711" width="7.33203125" style="184" customWidth="1"/>
    <col min="8712" max="8712" width="8.109375" style="184" customWidth="1"/>
    <col min="8713" max="8713" width="13.5546875" style="184" customWidth="1"/>
    <col min="8714" max="8714" width="13" style="184" customWidth="1"/>
    <col min="8715" max="8715" width="9.88671875" style="184" customWidth="1"/>
    <col min="8716" max="8719" width="2.33203125" style="184" customWidth="1"/>
    <col min="8720" max="8961" width="9.109375" style="184"/>
    <col min="8962" max="8962" width="20.44140625" style="184" customWidth="1"/>
    <col min="8963" max="8963" width="30.33203125" style="184" customWidth="1"/>
    <col min="8964" max="8964" width="5.88671875" style="184" customWidth="1"/>
    <col min="8965" max="8965" width="8" style="184" customWidth="1"/>
    <col min="8966" max="8966" width="14.6640625" style="184" customWidth="1"/>
    <col min="8967" max="8967" width="7.33203125" style="184" customWidth="1"/>
    <col min="8968" max="8968" width="8.109375" style="184" customWidth="1"/>
    <col min="8969" max="8969" width="13.5546875" style="184" customWidth="1"/>
    <col min="8970" max="8970" width="13" style="184" customWidth="1"/>
    <col min="8971" max="8971" width="9.88671875" style="184" customWidth="1"/>
    <col min="8972" max="8975" width="2.33203125" style="184" customWidth="1"/>
    <col min="8976" max="9217" width="9.109375" style="184"/>
    <col min="9218" max="9218" width="20.44140625" style="184" customWidth="1"/>
    <col min="9219" max="9219" width="30.33203125" style="184" customWidth="1"/>
    <col min="9220" max="9220" width="5.88671875" style="184" customWidth="1"/>
    <col min="9221" max="9221" width="8" style="184" customWidth="1"/>
    <col min="9222" max="9222" width="14.6640625" style="184" customWidth="1"/>
    <col min="9223" max="9223" width="7.33203125" style="184" customWidth="1"/>
    <col min="9224" max="9224" width="8.109375" style="184" customWidth="1"/>
    <col min="9225" max="9225" width="13.5546875" style="184" customWidth="1"/>
    <col min="9226" max="9226" width="13" style="184" customWidth="1"/>
    <col min="9227" max="9227" width="9.88671875" style="184" customWidth="1"/>
    <col min="9228" max="9231" width="2.33203125" style="184" customWidth="1"/>
    <col min="9232" max="9473" width="9.109375" style="184"/>
    <col min="9474" max="9474" width="20.44140625" style="184" customWidth="1"/>
    <col min="9475" max="9475" width="30.33203125" style="184" customWidth="1"/>
    <col min="9476" max="9476" width="5.88671875" style="184" customWidth="1"/>
    <col min="9477" max="9477" width="8" style="184" customWidth="1"/>
    <col min="9478" max="9478" width="14.6640625" style="184" customWidth="1"/>
    <col min="9479" max="9479" width="7.33203125" style="184" customWidth="1"/>
    <col min="9480" max="9480" width="8.109375" style="184" customWidth="1"/>
    <col min="9481" max="9481" width="13.5546875" style="184" customWidth="1"/>
    <col min="9482" max="9482" width="13" style="184" customWidth="1"/>
    <col min="9483" max="9483" width="9.88671875" style="184" customWidth="1"/>
    <col min="9484" max="9487" width="2.33203125" style="184" customWidth="1"/>
    <col min="9488" max="9729" width="9.109375" style="184"/>
    <col min="9730" max="9730" width="20.44140625" style="184" customWidth="1"/>
    <col min="9731" max="9731" width="30.33203125" style="184" customWidth="1"/>
    <col min="9732" max="9732" width="5.88671875" style="184" customWidth="1"/>
    <col min="9733" max="9733" width="8" style="184" customWidth="1"/>
    <col min="9734" max="9734" width="14.6640625" style="184" customWidth="1"/>
    <col min="9735" max="9735" width="7.33203125" style="184" customWidth="1"/>
    <col min="9736" max="9736" width="8.109375" style="184" customWidth="1"/>
    <col min="9737" max="9737" width="13.5546875" style="184" customWidth="1"/>
    <col min="9738" max="9738" width="13" style="184" customWidth="1"/>
    <col min="9739" max="9739" width="9.88671875" style="184" customWidth="1"/>
    <col min="9740" max="9743" width="2.33203125" style="184" customWidth="1"/>
    <col min="9744" max="9985" width="9.109375" style="184"/>
    <col min="9986" max="9986" width="20.44140625" style="184" customWidth="1"/>
    <col min="9987" max="9987" width="30.33203125" style="184" customWidth="1"/>
    <col min="9988" max="9988" width="5.88671875" style="184" customWidth="1"/>
    <col min="9989" max="9989" width="8" style="184" customWidth="1"/>
    <col min="9990" max="9990" width="14.6640625" style="184" customWidth="1"/>
    <col min="9991" max="9991" width="7.33203125" style="184" customWidth="1"/>
    <col min="9992" max="9992" width="8.109375" style="184" customWidth="1"/>
    <col min="9993" max="9993" width="13.5546875" style="184" customWidth="1"/>
    <col min="9994" max="9994" width="13" style="184" customWidth="1"/>
    <col min="9995" max="9995" width="9.88671875" style="184" customWidth="1"/>
    <col min="9996" max="9999" width="2.33203125" style="184" customWidth="1"/>
    <col min="10000" max="10241" width="9.109375" style="184"/>
    <col min="10242" max="10242" width="20.44140625" style="184" customWidth="1"/>
    <col min="10243" max="10243" width="30.33203125" style="184" customWidth="1"/>
    <col min="10244" max="10244" width="5.88671875" style="184" customWidth="1"/>
    <col min="10245" max="10245" width="8" style="184" customWidth="1"/>
    <col min="10246" max="10246" width="14.6640625" style="184" customWidth="1"/>
    <col min="10247" max="10247" width="7.33203125" style="184" customWidth="1"/>
    <col min="10248" max="10248" width="8.109375" style="184" customWidth="1"/>
    <col min="10249" max="10249" width="13.5546875" style="184" customWidth="1"/>
    <col min="10250" max="10250" width="13" style="184" customWidth="1"/>
    <col min="10251" max="10251" width="9.88671875" style="184" customWidth="1"/>
    <col min="10252" max="10255" width="2.33203125" style="184" customWidth="1"/>
    <col min="10256" max="10497" width="9.109375" style="184"/>
    <col min="10498" max="10498" width="20.44140625" style="184" customWidth="1"/>
    <col min="10499" max="10499" width="30.33203125" style="184" customWidth="1"/>
    <col min="10500" max="10500" width="5.88671875" style="184" customWidth="1"/>
    <col min="10501" max="10501" width="8" style="184" customWidth="1"/>
    <col min="10502" max="10502" width="14.6640625" style="184" customWidth="1"/>
    <col min="10503" max="10503" width="7.33203125" style="184" customWidth="1"/>
    <col min="10504" max="10504" width="8.109375" style="184" customWidth="1"/>
    <col min="10505" max="10505" width="13.5546875" style="184" customWidth="1"/>
    <col min="10506" max="10506" width="13" style="184" customWidth="1"/>
    <col min="10507" max="10507" width="9.88671875" style="184" customWidth="1"/>
    <col min="10508" max="10511" width="2.33203125" style="184" customWidth="1"/>
    <col min="10512" max="10753" width="9.109375" style="184"/>
    <col min="10754" max="10754" width="20.44140625" style="184" customWidth="1"/>
    <col min="10755" max="10755" width="30.33203125" style="184" customWidth="1"/>
    <col min="10756" max="10756" width="5.88671875" style="184" customWidth="1"/>
    <col min="10757" max="10757" width="8" style="184" customWidth="1"/>
    <col min="10758" max="10758" width="14.6640625" style="184" customWidth="1"/>
    <col min="10759" max="10759" width="7.33203125" style="184" customWidth="1"/>
    <col min="10760" max="10760" width="8.109375" style="184" customWidth="1"/>
    <col min="10761" max="10761" width="13.5546875" style="184" customWidth="1"/>
    <col min="10762" max="10762" width="13" style="184" customWidth="1"/>
    <col min="10763" max="10763" width="9.88671875" style="184" customWidth="1"/>
    <col min="10764" max="10767" width="2.33203125" style="184" customWidth="1"/>
    <col min="10768" max="11009" width="9.109375" style="184"/>
    <col min="11010" max="11010" width="20.44140625" style="184" customWidth="1"/>
    <col min="11011" max="11011" width="30.33203125" style="184" customWidth="1"/>
    <col min="11012" max="11012" width="5.88671875" style="184" customWidth="1"/>
    <col min="11013" max="11013" width="8" style="184" customWidth="1"/>
    <col min="11014" max="11014" width="14.6640625" style="184" customWidth="1"/>
    <col min="11015" max="11015" width="7.33203125" style="184" customWidth="1"/>
    <col min="11016" max="11016" width="8.109375" style="184" customWidth="1"/>
    <col min="11017" max="11017" width="13.5546875" style="184" customWidth="1"/>
    <col min="11018" max="11018" width="13" style="184" customWidth="1"/>
    <col min="11019" max="11019" width="9.88671875" style="184" customWidth="1"/>
    <col min="11020" max="11023" width="2.33203125" style="184" customWidth="1"/>
    <col min="11024" max="11265" width="9.109375" style="184"/>
    <col min="11266" max="11266" width="20.44140625" style="184" customWidth="1"/>
    <col min="11267" max="11267" width="30.33203125" style="184" customWidth="1"/>
    <col min="11268" max="11268" width="5.88671875" style="184" customWidth="1"/>
    <col min="11269" max="11269" width="8" style="184" customWidth="1"/>
    <col min="11270" max="11270" width="14.6640625" style="184" customWidth="1"/>
    <col min="11271" max="11271" width="7.33203125" style="184" customWidth="1"/>
    <col min="11272" max="11272" width="8.109375" style="184" customWidth="1"/>
    <col min="11273" max="11273" width="13.5546875" style="184" customWidth="1"/>
    <col min="11274" max="11274" width="13" style="184" customWidth="1"/>
    <col min="11275" max="11275" width="9.88671875" style="184" customWidth="1"/>
    <col min="11276" max="11279" width="2.33203125" style="184" customWidth="1"/>
    <col min="11280" max="11521" width="9.109375" style="184"/>
    <col min="11522" max="11522" width="20.44140625" style="184" customWidth="1"/>
    <col min="11523" max="11523" width="30.33203125" style="184" customWidth="1"/>
    <col min="11524" max="11524" width="5.88671875" style="184" customWidth="1"/>
    <col min="11525" max="11525" width="8" style="184" customWidth="1"/>
    <col min="11526" max="11526" width="14.6640625" style="184" customWidth="1"/>
    <col min="11527" max="11527" width="7.33203125" style="184" customWidth="1"/>
    <col min="11528" max="11528" width="8.109375" style="184" customWidth="1"/>
    <col min="11529" max="11529" width="13.5546875" style="184" customWidth="1"/>
    <col min="11530" max="11530" width="13" style="184" customWidth="1"/>
    <col min="11531" max="11531" width="9.88671875" style="184" customWidth="1"/>
    <col min="11532" max="11535" width="2.33203125" style="184" customWidth="1"/>
    <col min="11536" max="11777" width="9.109375" style="184"/>
    <col min="11778" max="11778" width="20.44140625" style="184" customWidth="1"/>
    <col min="11779" max="11779" width="30.33203125" style="184" customWidth="1"/>
    <col min="11780" max="11780" width="5.88671875" style="184" customWidth="1"/>
    <col min="11781" max="11781" width="8" style="184" customWidth="1"/>
    <col min="11782" max="11782" width="14.6640625" style="184" customWidth="1"/>
    <col min="11783" max="11783" width="7.33203125" style="184" customWidth="1"/>
    <col min="11784" max="11784" width="8.109375" style="184" customWidth="1"/>
    <col min="11785" max="11785" width="13.5546875" style="184" customWidth="1"/>
    <col min="11786" max="11786" width="13" style="184" customWidth="1"/>
    <col min="11787" max="11787" width="9.88671875" style="184" customWidth="1"/>
    <col min="11788" max="11791" width="2.33203125" style="184" customWidth="1"/>
    <col min="11792" max="12033" width="9.109375" style="184"/>
    <col min="12034" max="12034" width="20.44140625" style="184" customWidth="1"/>
    <col min="12035" max="12035" width="30.33203125" style="184" customWidth="1"/>
    <col min="12036" max="12036" width="5.88671875" style="184" customWidth="1"/>
    <col min="12037" max="12037" width="8" style="184" customWidth="1"/>
    <col min="12038" max="12038" width="14.6640625" style="184" customWidth="1"/>
    <col min="12039" max="12039" width="7.33203125" style="184" customWidth="1"/>
    <col min="12040" max="12040" width="8.109375" style="184" customWidth="1"/>
    <col min="12041" max="12041" width="13.5546875" style="184" customWidth="1"/>
    <col min="12042" max="12042" width="13" style="184" customWidth="1"/>
    <col min="12043" max="12043" width="9.88671875" style="184" customWidth="1"/>
    <col min="12044" max="12047" width="2.33203125" style="184" customWidth="1"/>
    <col min="12048" max="12289" width="9.109375" style="184"/>
    <col min="12290" max="12290" width="20.44140625" style="184" customWidth="1"/>
    <col min="12291" max="12291" width="30.33203125" style="184" customWidth="1"/>
    <col min="12292" max="12292" width="5.88671875" style="184" customWidth="1"/>
    <col min="12293" max="12293" width="8" style="184" customWidth="1"/>
    <col min="12294" max="12294" width="14.6640625" style="184" customWidth="1"/>
    <col min="12295" max="12295" width="7.33203125" style="184" customWidth="1"/>
    <col min="12296" max="12296" width="8.109375" style="184" customWidth="1"/>
    <col min="12297" max="12297" width="13.5546875" style="184" customWidth="1"/>
    <col min="12298" max="12298" width="13" style="184" customWidth="1"/>
    <col min="12299" max="12299" width="9.88671875" style="184" customWidth="1"/>
    <col min="12300" max="12303" width="2.33203125" style="184" customWidth="1"/>
    <col min="12304" max="12545" width="9.109375" style="184"/>
    <col min="12546" max="12546" width="20.44140625" style="184" customWidth="1"/>
    <col min="12547" max="12547" width="30.33203125" style="184" customWidth="1"/>
    <col min="12548" max="12548" width="5.88671875" style="184" customWidth="1"/>
    <col min="12549" max="12549" width="8" style="184" customWidth="1"/>
    <col min="12550" max="12550" width="14.6640625" style="184" customWidth="1"/>
    <col min="12551" max="12551" width="7.33203125" style="184" customWidth="1"/>
    <col min="12552" max="12552" width="8.109375" style="184" customWidth="1"/>
    <col min="12553" max="12553" width="13.5546875" style="184" customWidth="1"/>
    <col min="12554" max="12554" width="13" style="184" customWidth="1"/>
    <col min="12555" max="12555" width="9.88671875" style="184" customWidth="1"/>
    <col min="12556" max="12559" width="2.33203125" style="184" customWidth="1"/>
    <col min="12560" max="12801" width="9.109375" style="184"/>
    <col min="12802" max="12802" width="20.44140625" style="184" customWidth="1"/>
    <col min="12803" max="12803" width="30.33203125" style="184" customWidth="1"/>
    <col min="12804" max="12804" width="5.88671875" style="184" customWidth="1"/>
    <col min="12805" max="12805" width="8" style="184" customWidth="1"/>
    <col min="12806" max="12806" width="14.6640625" style="184" customWidth="1"/>
    <col min="12807" max="12807" width="7.33203125" style="184" customWidth="1"/>
    <col min="12808" max="12808" width="8.109375" style="184" customWidth="1"/>
    <col min="12809" max="12809" width="13.5546875" style="184" customWidth="1"/>
    <col min="12810" max="12810" width="13" style="184" customWidth="1"/>
    <col min="12811" max="12811" width="9.88671875" style="184" customWidth="1"/>
    <col min="12812" max="12815" width="2.33203125" style="184" customWidth="1"/>
    <col min="12816" max="13057" width="9.109375" style="184"/>
    <col min="13058" max="13058" width="20.44140625" style="184" customWidth="1"/>
    <col min="13059" max="13059" width="30.33203125" style="184" customWidth="1"/>
    <col min="13060" max="13060" width="5.88671875" style="184" customWidth="1"/>
    <col min="13061" max="13061" width="8" style="184" customWidth="1"/>
    <col min="13062" max="13062" width="14.6640625" style="184" customWidth="1"/>
    <col min="13063" max="13063" width="7.33203125" style="184" customWidth="1"/>
    <col min="13064" max="13064" width="8.109375" style="184" customWidth="1"/>
    <col min="13065" max="13065" width="13.5546875" style="184" customWidth="1"/>
    <col min="13066" max="13066" width="13" style="184" customWidth="1"/>
    <col min="13067" max="13067" width="9.88671875" style="184" customWidth="1"/>
    <col min="13068" max="13071" width="2.33203125" style="184" customWidth="1"/>
    <col min="13072" max="13313" width="9.109375" style="184"/>
    <col min="13314" max="13314" width="20.44140625" style="184" customWidth="1"/>
    <col min="13315" max="13315" width="30.33203125" style="184" customWidth="1"/>
    <col min="13316" max="13316" width="5.88671875" style="184" customWidth="1"/>
    <col min="13317" max="13317" width="8" style="184" customWidth="1"/>
    <col min="13318" max="13318" width="14.6640625" style="184" customWidth="1"/>
    <col min="13319" max="13319" width="7.33203125" style="184" customWidth="1"/>
    <col min="13320" max="13320" width="8.109375" style="184" customWidth="1"/>
    <col min="13321" max="13321" width="13.5546875" style="184" customWidth="1"/>
    <col min="13322" max="13322" width="13" style="184" customWidth="1"/>
    <col min="13323" max="13323" width="9.88671875" style="184" customWidth="1"/>
    <col min="13324" max="13327" width="2.33203125" style="184" customWidth="1"/>
    <col min="13328" max="13569" width="9.109375" style="184"/>
    <col min="13570" max="13570" width="20.44140625" style="184" customWidth="1"/>
    <col min="13571" max="13571" width="30.33203125" style="184" customWidth="1"/>
    <col min="13572" max="13572" width="5.88671875" style="184" customWidth="1"/>
    <col min="13573" max="13573" width="8" style="184" customWidth="1"/>
    <col min="13574" max="13574" width="14.6640625" style="184" customWidth="1"/>
    <col min="13575" max="13575" width="7.33203125" style="184" customWidth="1"/>
    <col min="13576" max="13576" width="8.109375" style="184" customWidth="1"/>
    <col min="13577" max="13577" width="13.5546875" style="184" customWidth="1"/>
    <col min="13578" max="13578" width="13" style="184" customWidth="1"/>
    <col min="13579" max="13579" width="9.88671875" style="184" customWidth="1"/>
    <col min="13580" max="13583" width="2.33203125" style="184" customWidth="1"/>
    <col min="13584" max="13825" width="9.109375" style="184"/>
    <col min="13826" max="13826" width="20.44140625" style="184" customWidth="1"/>
    <col min="13827" max="13827" width="30.33203125" style="184" customWidth="1"/>
    <col min="13828" max="13828" width="5.88671875" style="184" customWidth="1"/>
    <col min="13829" max="13829" width="8" style="184" customWidth="1"/>
    <col min="13830" max="13830" width="14.6640625" style="184" customWidth="1"/>
    <col min="13831" max="13831" width="7.33203125" style="184" customWidth="1"/>
    <col min="13832" max="13832" width="8.109375" style="184" customWidth="1"/>
    <col min="13833" max="13833" width="13.5546875" style="184" customWidth="1"/>
    <col min="13834" max="13834" width="13" style="184" customWidth="1"/>
    <col min="13835" max="13835" width="9.88671875" style="184" customWidth="1"/>
    <col min="13836" max="13839" width="2.33203125" style="184" customWidth="1"/>
    <col min="13840" max="14081" width="9.109375" style="184"/>
    <col min="14082" max="14082" width="20.44140625" style="184" customWidth="1"/>
    <col min="14083" max="14083" width="30.33203125" style="184" customWidth="1"/>
    <col min="14084" max="14084" width="5.88671875" style="184" customWidth="1"/>
    <col min="14085" max="14085" width="8" style="184" customWidth="1"/>
    <col min="14086" max="14086" width="14.6640625" style="184" customWidth="1"/>
    <col min="14087" max="14087" width="7.33203125" style="184" customWidth="1"/>
    <col min="14088" max="14088" width="8.109375" style="184" customWidth="1"/>
    <col min="14089" max="14089" width="13.5546875" style="184" customWidth="1"/>
    <col min="14090" max="14090" width="13" style="184" customWidth="1"/>
    <col min="14091" max="14091" width="9.88671875" style="184" customWidth="1"/>
    <col min="14092" max="14095" width="2.33203125" style="184" customWidth="1"/>
    <col min="14096" max="14337" width="9.109375" style="184"/>
    <col min="14338" max="14338" width="20.44140625" style="184" customWidth="1"/>
    <col min="14339" max="14339" width="30.33203125" style="184" customWidth="1"/>
    <col min="14340" max="14340" width="5.88671875" style="184" customWidth="1"/>
    <col min="14341" max="14341" width="8" style="184" customWidth="1"/>
    <col min="14342" max="14342" width="14.6640625" style="184" customWidth="1"/>
    <col min="14343" max="14343" width="7.33203125" style="184" customWidth="1"/>
    <col min="14344" max="14344" width="8.109375" style="184" customWidth="1"/>
    <col min="14345" max="14345" width="13.5546875" style="184" customWidth="1"/>
    <col min="14346" max="14346" width="13" style="184" customWidth="1"/>
    <col min="14347" max="14347" width="9.88671875" style="184" customWidth="1"/>
    <col min="14348" max="14351" width="2.33203125" style="184" customWidth="1"/>
    <col min="14352" max="14593" width="9.109375" style="184"/>
    <col min="14594" max="14594" width="20.44140625" style="184" customWidth="1"/>
    <col min="14595" max="14595" width="30.33203125" style="184" customWidth="1"/>
    <col min="14596" max="14596" width="5.88671875" style="184" customWidth="1"/>
    <col min="14597" max="14597" width="8" style="184" customWidth="1"/>
    <col min="14598" max="14598" width="14.6640625" style="184" customWidth="1"/>
    <col min="14599" max="14599" width="7.33203125" style="184" customWidth="1"/>
    <col min="14600" max="14600" width="8.109375" style="184" customWidth="1"/>
    <col min="14601" max="14601" width="13.5546875" style="184" customWidth="1"/>
    <col min="14602" max="14602" width="13" style="184" customWidth="1"/>
    <col min="14603" max="14603" width="9.88671875" style="184" customWidth="1"/>
    <col min="14604" max="14607" width="2.33203125" style="184" customWidth="1"/>
    <col min="14608" max="14849" width="9.109375" style="184"/>
    <col min="14850" max="14850" width="20.44140625" style="184" customWidth="1"/>
    <col min="14851" max="14851" width="30.33203125" style="184" customWidth="1"/>
    <col min="14852" max="14852" width="5.88671875" style="184" customWidth="1"/>
    <col min="14853" max="14853" width="8" style="184" customWidth="1"/>
    <col min="14854" max="14854" width="14.6640625" style="184" customWidth="1"/>
    <col min="14855" max="14855" width="7.33203125" style="184" customWidth="1"/>
    <col min="14856" max="14856" width="8.109375" style="184" customWidth="1"/>
    <col min="14857" max="14857" width="13.5546875" style="184" customWidth="1"/>
    <col min="14858" max="14858" width="13" style="184" customWidth="1"/>
    <col min="14859" max="14859" width="9.88671875" style="184" customWidth="1"/>
    <col min="14860" max="14863" width="2.33203125" style="184" customWidth="1"/>
    <col min="14864" max="15105" width="9.109375" style="184"/>
    <col min="15106" max="15106" width="20.44140625" style="184" customWidth="1"/>
    <col min="15107" max="15107" width="30.33203125" style="184" customWidth="1"/>
    <col min="15108" max="15108" width="5.88671875" style="184" customWidth="1"/>
    <col min="15109" max="15109" width="8" style="184" customWidth="1"/>
    <col min="15110" max="15110" width="14.6640625" style="184" customWidth="1"/>
    <col min="15111" max="15111" width="7.33203125" style="184" customWidth="1"/>
    <col min="15112" max="15112" width="8.109375" style="184" customWidth="1"/>
    <col min="15113" max="15113" width="13.5546875" style="184" customWidth="1"/>
    <col min="15114" max="15114" width="13" style="184" customWidth="1"/>
    <col min="15115" max="15115" width="9.88671875" style="184" customWidth="1"/>
    <col min="15116" max="15119" width="2.33203125" style="184" customWidth="1"/>
    <col min="15120" max="15361" width="9.109375" style="184"/>
    <col min="15362" max="15362" width="20.44140625" style="184" customWidth="1"/>
    <col min="15363" max="15363" width="30.33203125" style="184" customWidth="1"/>
    <col min="15364" max="15364" width="5.88671875" style="184" customWidth="1"/>
    <col min="15365" max="15365" width="8" style="184" customWidth="1"/>
    <col min="15366" max="15366" width="14.6640625" style="184" customWidth="1"/>
    <col min="15367" max="15367" width="7.33203125" style="184" customWidth="1"/>
    <col min="15368" max="15368" width="8.109375" style="184" customWidth="1"/>
    <col min="15369" max="15369" width="13.5546875" style="184" customWidth="1"/>
    <col min="15370" max="15370" width="13" style="184" customWidth="1"/>
    <col min="15371" max="15371" width="9.88671875" style="184" customWidth="1"/>
    <col min="15372" max="15375" width="2.33203125" style="184" customWidth="1"/>
    <col min="15376" max="15617" width="9.109375" style="184"/>
    <col min="15618" max="15618" width="20.44140625" style="184" customWidth="1"/>
    <col min="15619" max="15619" width="30.33203125" style="184" customWidth="1"/>
    <col min="15620" max="15620" width="5.88671875" style="184" customWidth="1"/>
    <col min="15621" max="15621" width="8" style="184" customWidth="1"/>
    <col min="15622" max="15622" width="14.6640625" style="184" customWidth="1"/>
    <col min="15623" max="15623" width="7.33203125" style="184" customWidth="1"/>
    <col min="15624" max="15624" width="8.109375" style="184" customWidth="1"/>
    <col min="15625" max="15625" width="13.5546875" style="184" customWidth="1"/>
    <col min="15626" max="15626" width="13" style="184" customWidth="1"/>
    <col min="15627" max="15627" width="9.88671875" style="184" customWidth="1"/>
    <col min="15628" max="15631" width="2.33203125" style="184" customWidth="1"/>
    <col min="15632" max="15873" width="9.109375" style="184"/>
    <col min="15874" max="15874" width="20.44140625" style="184" customWidth="1"/>
    <col min="15875" max="15875" width="30.33203125" style="184" customWidth="1"/>
    <col min="15876" max="15876" width="5.88671875" style="184" customWidth="1"/>
    <col min="15877" max="15877" width="8" style="184" customWidth="1"/>
    <col min="15878" max="15878" width="14.6640625" style="184" customWidth="1"/>
    <col min="15879" max="15879" width="7.33203125" style="184" customWidth="1"/>
    <col min="15880" max="15880" width="8.109375" style="184" customWidth="1"/>
    <col min="15881" max="15881" width="13.5546875" style="184" customWidth="1"/>
    <col min="15882" max="15882" width="13" style="184" customWidth="1"/>
    <col min="15883" max="15883" width="9.88671875" style="184" customWidth="1"/>
    <col min="15884" max="15887" width="2.33203125" style="184" customWidth="1"/>
    <col min="15888" max="16129" width="9.109375" style="184"/>
    <col min="16130" max="16130" width="20.44140625" style="184" customWidth="1"/>
    <col min="16131" max="16131" width="30.33203125" style="184" customWidth="1"/>
    <col min="16132" max="16132" width="5.88671875" style="184" customWidth="1"/>
    <col min="16133" max="16133" width="8" style="184" customWidth="1"/>
    <col min="16134" max="16134" width="14.6640625" style="184" customWidth="1"/>
    <col min="16135" max="16135" width="7.33203125" style="184" customWidth="1"/>
    <col min="16136" max="16136" width="8.109375" style="184" customWidth="1"/>
    <col min="16137" max="16137" width="13.5546875" style="184" customWidth="1"/>
    <col min="16138" max="16138" width="13" style="184" customWidth="1"/>
    <col min="16139" max="16139" width="9.88671875" style="184" customWidth="1"/>
    <col min="16140" max="16143" width="2.33203125" style="184" customWidth="1"/>
    <col min="16144" max="16384" width="9.109375" style="184"/>
  </cols>
  <sheetData>
    <row r="2" spans="1:15" ht="13.8" thickBot="1"/>
    <row r="3" spans="1:15" ht="13.8" thickTop="1">
      <c r="A3" s="193" t="s">
        <v>283</v>
      </c>
      <c r="B3" s="194"/>
    </row>
    <row r="4" spans="1:15" ht="16.2" thickBot="1">
      <c r="A4" s="195" t="s">
        <v>369</v>
      </c>
      <c r="B4" s="196" t="s">
        <v>121</v>
      </c>
      <c r="D4" s="197" t="s">
        <v>370</v>
      </c>
    </row>
    <row r="5" spans="1:15" ht="29.25" customHeight="1" thickTop="1">
      <c r="A5" s="198" t="s">
        <v>371</v>
      </c>
      <c r="B5" s="199"/>
      <c r="D5" s="197" t="s">
        <v>372</v>
      </c>
      <c r="J5" s="794" t="s">
        <v>835</v>
      </c>
      <c r="K5" s="2492"/>
      <c r="L5" s="2492"/>
      <c r="M5" s="2492"/>
      <c r="N5" s="2492"/>
      <c r="O5" s="2493"/>
    </row>
    <row r="6" spans="1:15" ht="17.25" customHeight="1" thickBot="1">
      <c r="A6" s="200" t="s">
        <v>373</v>
      </c>
      <c r="B6" s="914"/>
      <c r="J6" s="200" t="s">
        <v>374</v>
      </c>
      <c r="K6" s="2494">
        <v>2025</v>
      </c>
      <c r="L6" s="2495"/>
      <c r="M6" s="2495"/>
      <c r="N6" s="2495"/>
      <c r="O6" s="2496"/>
    </row>
    <row r="7" spans="1:15" ht="14.25" customHeight="1" thickTop="1">
      <c r="A7" s="2510" t="s">
        <v>375</v>
      </c>
      <c r="B7" s="2513" t="s">
        <v>376</v>
      </c>
      <c r="C7" s="2514" t="s">
        <v>377</v>
      </c>
      <c r="D7" s="2515"/>
      <c r="E7" s="2516"/>
      <c r="F7" s="2514" t="s">
        <v>378</v>
      </c>
      <c r="G7" s="2515"/>
      <c r="H7" s="2515"/>
      <c r="I7" s="2516"/>
      <c r="J7" s="2513" t="s">
        <v>379</v>
      </c>
      <c r="K7" s="2520" t="s">
        <v>380</v>
      </c>
      <c r="L7" s="2521"/>
      <c r="M7" s="2521"/>
      <c r="N7" s="2521"/>
      <c r="O7" s="2522"/>
    </row>
    <row r="8" spans="1:15" ht="8.25" customHeight="1">
      <c r="A8" s="2511"/>
      <c r="B8" s="2486"/>
      <c r="C8" s="2517"/>
      <c r="D8" s="2518"/>
      <c r="E8" s="2519"/>
      <c r="F8" s="2517"/>
      <c r="G8" s="2518"/>
      <c r="H8" s="2518"/>
      <c r="I8" s="2519"/>
      <c r="J8" s="2486"/>
      <c r="K8" s="2523"/>
      <c r="L8" s="2524"/>
      <c r="M8" s="2524"/>
      <c r="N8" s="2524"/>
      <c r="O8" s="2525"/>
    </row>
    <row r="9" spans="1:15" ht="9.75" customHeight="1">
      <c r="A9" s="2511"/>
      <c r="B9" s="2486"/>
      <c r="C9" s="2485" t="s">
        <v>381</v>
      </c>
      <c r="D9" s="2485" t="s">
        <v>382</v>
      </c>
      <c r="E9" s="2488" t="s">
        <v>383</v>
      </c>
      <c r="F9" s="2485" t="s">
        <v>384</v>
      </c>
      <c r="G9" s="2485" t="s">
        <v>1022</v>
      </c>
      <c r="H9" s="2485" t="s">
        <v>1023</v>
      </c>
      <c r="I9" s="2488" t="s">
        <v>383</v>
      </c>
      <c r="J9" s="2486"/>
      <c r="K9" s="2526"/>
      <c r="L9" s="2527"/>
      <c r="M9" s="2527"/>
      <c r="N9" s="2527"/>
      <c r="O9" s="2528"/>
    </row>
    <row r="10" spans="1:15">
      <c r="A10" s="2511"/>
      <c r="B10" s="2486"/>
      <c r="C10" s="2486"/>
      <c r="D10" s="2486"/>
      <c r="E10" s="2489"/>
      <c r="F10" s="2486"/>
      <c r="G10" s="2486"/>
      <c r="H10" s="2486"/>
      <c r="I10" s="2489"/>
      <c r="J10" s="2486"/>
      <c r="K10" s="2490" t="s">
        <v>385</v>
      </c>
      <c r="L10" s="2504" t="s">
        <v>386</v>
      </c>
      <c r="M10" s="2505"/>
      <c r="N10" s="2505"/>
      <c r="O10" s="2506"/>
    </row>
    <row r="11" spans="1:15" ht="18.75" customHeight="1">
      <c r="A11" s="2512"/>
      <c r="B11" s="2487"/>
      <c r="C11" s="2487"/>
      <c r="D11" s="2487"/>
      <c r="E11" s="201">
        <v>1</v>
      </c>
      <c r="F11" s="2487"/>
      <c r="G11" s="2487"/>
      <c r="H11" s="2487"/>
      <c r="I11" s="201">
        <v>2</v>
      </c>
      <c r="J11" s="202" t="s">
        <v>387</v>
      </c>
      <c r="K11" s="2491"/>
      <c r="L11" s="2507"/>
      <c r="M11" s="2508"/>
      <c r="N11" s="2508"/>
      <c r="O11" s="2509"/>
    </row>
    <row r="12" spans="1:15" ht="25.2" customHeight="1">
      <c r="A12" s="790"/>
      <c r="B12" s="791"/>
      <c r="C12" s="1100">
        <v>1</v>
      </c>
      <c r="D12" s="792"/>
      <c r="E12" s="792"/>
      <c r="F12" s="792" t="s">
        <v>221</v>
      </c>
      <c r="G12" s="792"/>
      <c r="H12" s="792"/>
      <c r="I12" s="792">
        <f>H12+G12+E12</f>
        <v>0</v>
      </c>
      <c r="J12" s="792">
        <f>I12</f>
        <v>0</v>
      </c>
      <c r="K12" s="793"/>
      <c r="L12" s="2482"/>
      <c r="M12" s="2482"/>
      <c r="N12" s="2482"/>
      <c r="O12" s="2483"/>
    </row>
    <row r="13" spans="1:15" ht="21.6" customHeight="1">
      <c r="A13" s="790"/>
      <c r="B13" s="791"/>
      <c r="C13" s="1100">
        <v>1</v>
      </c>
      <c r="D13" s="792"/>
      <c r="E13" s="792"/>
      <c r="F13" s="792" t="s">
        <v>221</v>
      </c>
      <c r="G13" s="792"/>
      <c r="H13" s="792"/>
      <c r="I13" s="792"/>
      <c r="J13" s="792">
        <f>E13+G13</f>
        <v>0</v>
      </c>
      <c r="K13" s="793"/>
      <c r="L13" s="2482"/>
      <c r="M13" s="2482"/>
      <c r="N13" s="2482"/>
      <c r="O13" s="2483"/>
    </row>
    <row r="14" spans="1:15" ht="15" customHeight="1">
      <c r="A14" s="790"/>
      <c r="B14" s="791"/>
      <c r="C14" s="1100"/>
      <c r="D14" s="792"/>
      <c r="E14" s="792"/>
      <c r="F14" s="187"/>
      <c r="G14" s="187"/>
      <c r="H14" s="187"/>
      <c r="I14" s="203"/>
      <c r="J14" s="792"/>
      <c r="K14" s="793"/>
      <c r="L14" s="2482"/>
      <c r="M14" s="2482"/>
      <c r="N14" s="2482"/>
      <c r="O14" s="2483"/>
    </row>
    <row r="15" spans="1:15" ht="15" customHeight="1">
      <c r="A15" s="790"/>
      <c r="B15" s="791"/>
      <c r="C15" s="1100"/>
      <c r="D15" s="792"/>
      <c r="E15" s="792"/>
      <c r="F15" s="187"/>
      <c r="G15" s="187"/>
      <c r="H15" s="187"/>
      <c r="I15" s="203"/>
      <c r="J15" s="792"/>
      <c r="K15" s="793"/>
      <c r="L15" s="2482"/>
      <c r="M15" s="2482"/>
      <c r="N15" s="2482"/>
      <c r="O15" s="2483"/>
    </row>
    <row r="16" spans="1:15" ht="15" customHeight="1">
      <c r="A16" s="790"/>
      <c r="B16" s="791"/>
      <c r="C16" s="1100"/>
      <c r="D16" s="792"/>
      <c r="E16" s="792"/>
      <c r="F16" s="187"/>
      <c r="G16" s="187"/>
      <c r="H16" s="187"/>
      <c r="I16" s="203"/>
      <c r="J16" s="792"/>
      <c r="K16" s="793"/>
      <c r="L16" s="2482"/>
      <c r="M16" s="2482"/>
      <c r="N16" s="2482"/>
      <c r="O16" s="2483"/>
    </row>
    <row r="17" spans="1:15" ht="15" customHeight="1">
      <c r="A17" s="790"/>
      <c r="B17" s="791"/>
      <c r="C17" s="1100"/>
      <c r="D17" s="792"/>
      <c r="E17" s="792"/>
      <c r="F17" s="187"/>
      <c r="G17" s="187"/>
      <c r="H17" s="187"/>
      <c r="I17" s="203"/>
      <c r="J17" s="792"/>
      <c r="K17" s="793"/>
      <c r="L17" s="2482"/>
      <c r="M17" s="2482"/>
      <c r="N17" s="2482"/>
      <c r="O17" s="2483"/>
    </row>
    <row r="18" spans="1:15" ht="15" customHeight="1">
      <c r="A18" s="790"/>
      <c r="B18" s="791"/>
      <c r="C18" s="1100"/>
      <c r="D18" s="792"/>
      <c r="E18" s="792"/>
      <c r="F18" s="187"/>
      <c r="G18" s="187"/>
      <c r="H18" s="187"/>
      <c r="I18" s="203"/>
      <c r="J18" s="792"/>
      <c r="K18" s="793"/>
      <c r="L18" s="2482"/>
      <c r="M18" s="2482"/>
      <c r="N18" s="2482"/>
      <c r="O18" s="2483"/>
    </row>
    <row r="19" spans="1:15" ht="15" customHeight="1">
      <c r="A19" s="790"/>
      <c r="B19" s="791"/>
      <c r="C19" s="1100"/>
      <c r="D19" s="792"/>
      <c r="E19" s="792"/>
      <c r="F19" s="187"/>
      <c r="G19" s="187"/>
      <c r="H19" s="187"/>
      <c r="I19" s="203"/>
      <c r="J19" s="792"/>
      <c r="K19" s="793"/>
      <c r="L19" s="2482"/>
      <c r="M19" s="2482"/>
      <c r="N19" s="2482"/>
      <c r="O19" s="2483"/>
    </row>
    <row r="20" spans="1:15" ht="15" customHeight="1">
      <c r="A20" s="790"/>
      <c r="B20" s="791"/>
      <c r="C20" s="1100"/>
      <c r="D20" s="792"/>
      <c r="E20" s="792"/>
      <c r="F20" s="187"/>
      <c r="G20" s="187"/>
      <c r="H20" s="187"/>
      <c r="I20" s="203"/>
      <c r="J20" s="792"/>
      <c r="K20" s="793"/>
      <c r="L20" s="2482"/>
      <c r="M20" s="2482"/>
      <c r="N20" s="2482"/>
      <c r="O20" s="2483"/>
    </row>
    <row r="21" spans="1:15" ht="15" customHeight="1">
      <c r="A21" s="790"/>
      <c r="B21" s="791"/>
      <c r="C21" s="1100"/>
      <c r="D21" s="792"/>
      <c r="E21" s="792"/>
      <c r="F21" s="187"/>
      <c r="G21" s="187"/>
      <c r="H21" s="187"/>
      <c r="I21" s="203"/>
      <c r="J21" s="792"/>
      <c r="K21" s="793"/>
      <c r="L21" s="2482"/>
      <c r="M21" s="2482"/>
      <c r="N21" s="2482"/>
      <c r="O21" s="2483"/>
    </row>
    <row r="22" spans="1:15" ht="15" customHeight="1">
      <c r="A22" s="790"/>
      <c r="B22" s="791"/>
      <c r="C22" s="1100"/>
      <c r="D22" s="792"/>
      <c r="E22" s="792"/>
      <c r="F22" s="187"/>
      <c r="G22" s="187"/>
      <c r="H22" s="187"/>
      <c r="I22" s="203"/>
      <c r="J22" s="792"/>
      <c r="K22" s="793"/>
      <c r="L22" s="2482"/>
      <c r="M22" s="2482"/>
      <c r="N22" s="2482"/>
      <c r="O22" s="2483"/>
    </row>
    <row r="23" spans="1:15" ht="15" customHeight="1">
      <c r="A23" s="790"/>
      <c r="B23" s="791"/>
      <c r="C23" s="1100"/>
      <c r="D23" s="792"/>
      <c r="E23" s="792"/>
      <c r="F23" s="187"/>
      <c r="G23" s="187"/>
      <c r="H23" s="187"/>
      <c r="I23" s="203"/>
      <c r="J23" s="792"/>
      <c r="K23" s="793"/>
      <c r="L23" s="2482"/>
      <c r="M23" s="2482"/>
      <c r="N23" s="2482"/>
      <c r="O23" s="2483"/>
    </row>
    <row r="24" spans="1:15" ht="15" customHeight="1">
      <c r="A24" s="790"/>
      <c r="B24" s="791"/>
      <c r="C24" s="1100"/>
      <c r="D24" s="792"/>
      <c r="E24" s="792"/>
      <c r="F24" s="187"/>
      <c r="G24" s="187"/>
      <c r="H24" s="187"/>
      <c r="I24" s="203"/>
      <c r="J24" s="792"/>
      <c r="K24" s="793"/>
      <c r="L24" s="2482"/>
      <c r="M24" s="2482"/>
      <c r="N24" s="2482"/>
      <c r="O24" s="2483"/>
    </row>
    <row r="25" spans="1:15" ht="15" customHeight="1">
      <c r="A25" s="790"/>
      <c r="B25" s="791"/>
      <c r="C25" s="1100"/>
      <c r="D25" s="792"/>
      <c r="E25" s="792"/>
      <c r="F25" s="187"/>
      <c r="G25" s="187"/>
      <c r="H25" s="187"/>
      <c r="I25" s="203"/>
      <c r="J25" s="792"/>
      <c r="K25" s="793"/>
      <c r="L25" s="2482"/>
      <c r="M25" s="2482"/>
      <c r="N25" s="2482"/>
      <c r="O25" s="2483"/>
    </row>
    <row r="26" spans="1:15" ht="15" customHeight="1">
      <c r="A26" s="790"/>
      <c r="B26" s="791"/>
      <c r="C26" s="1100"/>
      <c r="D26" s="792"/>
      <c r="E26" s="792"/>
      <c r="F26" s="187"/>
      <c r="G26" s="187"/>
      <c r="H26" s="187"/>
      <c r="I26" s="203"/>
      <c r="J26" s="792"/>
      <c r="K26" s="793"/>
      <c r="L26" s="2482"/>
      <c r="M26" s="2482"/>
      <c r="N26" s="2482"/>
      <c r="O26" s="2483"/>
    </row>
    <row r="27" spans="1:15" ht="15" customHeight="1">
      <c r="A27" s="790"/>
      <c r="B27" s="791"/>
      <c r="C27" s="1100"/>
      <c r="D27" s="792"/>
      <c r="E27" s="792"/>
      <c r="F27" s="187"/>
      <c r="G27" s="187"/>
      <c r="H27" s="187"/>
      <c r="I27" s="203"/>
      <c r="J27" s="792"/>
      <c r="K27" s="793"/>
      <c r="L27" s="2482"/>
      <c r="M27" s="2482"/>
      <c r="N27" s="2482"/>
      <c r="O27" s="2483"/>
    </row>
    <row r="28" spans="1:15" ht="15" customHeight="1">
      <c r="A28" s="790"/>
      <c r="B28" s="791"/>
      <c r="C28" s="1100"/>
      <c r="D28" s="792"/>
      <c r="E28" s="792"/>
      <c r="F28" s="187"/>
      <c r="G28" s="187"/>
      <c r="H28" s="187"/>
      <c r="I28" s="203"/>
      <c r="J28" s="792"/>
      <c r="K28" s="793"/>
      <c r="L28" s="2482"/>
      <c r="M28" s="2482"/>
      <c r="N28" s="2482"/>
      <c r="O28" s="2483"/>
    </row>
    <row r="29" spans="1:15" ht="15" customHeight="1">
      <c r="A29" s="790"/>
      <c r="B29" s="791"/>
      <c r="C29" s="1100"/>
      <c r="D29" s="792"/>
      <c r="E29" s="792"/>
      <c r="F29" s="187"/>
      <c r="G29" s="187"/>
      <c r="H29" s="187"/>
      <c r="I29" s="203"/>
      <c r="J29" s="792"/>
      <c r="K29" s="793"/>
      <c r="L29" s="2482"/>
      <c r="M29" s="2482"/>
      <c r="N29" s="2482"/>
      <c r="O29" s="2483"/>
    </row>
    <row r="30" spans="1:15" ht="15" customHeight="1">
      <c r="A30" s="790"/>
      <c r="B30" s="791"/>
      <c r="C30" s="1100"/>
      <c r="D30" s="792"/>
      <c r="E30" s="792"/>
      <c r="F30" s="187"/>
      <c r="G30" s="187"/>
      <c r="H30" s="187"/>
      <c r="I30" s="203"/>
      <c r="J30" s="792"/>
      <c r="K30" s="793"/>
      <c r="L30" s="2482"/>
      <c r="M30" s="2482"/>
      <c r="N30" s="2482"/>
      <c r="O30" s="2483"/>
    </row>
    <row r="31" spans="1:15" ht="15" customHeight="1">
      <c r="A31" s="790"/>
      <c r="B31" s="791"/>
      <c r="C31" s="1100"/>
      <c r="D31" s="792"/>
      <c r="E31" s="792"/>
      <c r="F31" s="187"/>
      <c r="G31" s="187"/>
      <c r="H31" s="187"/>
      <c r="I31" s="203"/>
      <c r="J31" s="792"/>
      <c r="K31" s="793"/>
      <c r="L31" s="2482"/>
      <c r="M31" s="2482"/>
      <c r="N31" s="2482"/>
      <c r="O31" s="2483"/>
    </row>
    <row r="32" spans="1:15" ht="15" customHeight="1">
      <c r="A32" s="790"/>
      <c r="B32" s="791"/>
      <c r="C32" s="1100"/>
      <c r="D32" s="792"/>
      <c r="E32" s="792"/>
      <c r="F32" s="187"/>
      <c r="G32" s="187"/>
      <c r="H32" s="187"/>
      <c r="I32" s="203"/>
      <c r="J32" s="792"/>
      <c r="K32" s="793"/>
      <c r="L32" s="2482"/>
      <c r="M32" s="2482"/>
      <c r="N32" s="2482"/>
      <c r="O32" s="2483"/>
    </row>
    <row r="33" spans="1:17" ht="15" customHeight="1">
      <c r="A33" s="790"/>
      <c r="B33" s="791"/>
      <c r="C33" s="1100"/>
      <c r="D33" s="792"/>
      <c r="E33" s="792"/>
      <c r="F33" s="187"/>
      <c r="G33" s="187"/>
      <c r="H33" s="187"/>
      <c r="I33" s="203"/>
      <c r="J33" s="792"/>
      <c r="K33" s="793"/>
      <c r="L33" s="2482"/>
      <c r="M33" s="2482"/>
      <c r="N33" s="2482"/>
      <c r="O33" s="2483"/>
    </row>
    <row r="34" spans="1:17" ht="15" customHeight="1">
      <c r="A34" s="2499" t="s">
        <v>388</v>
      </c>
      <c r="B34" s="2500"/>
      <c r="C34" s="2500"/>
      <c r="D34" s="2501"/>
      <c r="E34" s="203">
        <f>SUM(E12:E33)</f>
        <v>0</v>
      </c>
      <c r="F34" s="203">
        <f>SUM(F12:F33)</f>
        <v>0</v>
      </c>
      <c r="G34" s="203">
        <f>SUM(G12:G33)</f>
        <v>0</v>
      </c>
      <c r="H34" s="203">
        <f>SUM(H12:H33)</f>
        <v>0</v>
      </c>
      <c r="I34" s="187">
        <f>SUM(I12:I19)</f>
        <v>0</v>
      </c>
      <c r="J34" s="203">
        <f>SUM(J12:J33)</f>
        <v>0</v>
      </c>
      <c r="K34" s="187" t="s">
        <v>47</v>
      </c>
      <c r="L34" s="2502"/>
      <c r="M34" s="2502"/>
      <c r="N34" s="2502"/>
      <c r="O34" s="2503"/>
      <c r="Q34" s="188"/>
    </row>
    <row r="35" spans="1:17">
      <c r="A35" s="204"/>
      <c r="O35" s="205"/>
    </row>
    <row r="36" spans="1:17">
      <c r="A36" s="2497" t="s">
        <v>1051</v>
      </c>
      <c r="B36" s="2498"/>
      <c r="C36" s="2498"/>
      <c r="D36" s="2498"/>
      <c r="E36" s="2498"/>
      <c r="F36" s="2498"/>
      <c r="G36" s="2498"/>
      <c r="H36" s="1142"/>
      <c r="I36" s="795">
        <f>J34</f>
        <v>0</v>
      </c>
      <c r="J36" s="184" t="s">
        <v>928</v>
      </c>
      <c r="O36" s="205"/>
    </row>
    <row r="37" spans="1:17" ht="9.75" customHeight="1">
      <c r="A37" s="206"/>
      <c r="B37" s="207"/>
      <c r="C37" s="208"/>
      <c r="D37" s="208"/>
      <c r="E37" s="208"/>
      <c r="O37" s="205"/>
    </row>
    <row r="38" spans="1:17">
      <c r="A38" s="204"/>
      <c r="I38" s="209"/>
      <c r="K38" s="210"/>
      <c r="O38" s="205"/>
    </row>
    <row r="39" spans="1:17">
      <c r="A39" s="204"/>
      <c r="K39" s="211"/>
      <c r="O39" s="205"/>
    </row>
    <row r="40" spans="1:17">
      <c r="A40" s="204"/>
      <c r="D40" s="2481">
        <f ca="1">TODAY()</f>
        <v>45785</v>
      </c>
      <c r="E40" s="2481"/>
      <c r="I40" s="1829" t="s">
        <v>389</v>
      </c>
      <c r="J40" s="2484"/>
      <c r="K40" s="211"/>
      <c r="O40" s="205"/>
    </row>
    <row r="41" spans="1:17" ht="16.5" customHeight="1">
      <c r="A41" s="204"/>
      <c r="D41" s="208" t="s">
        <v>1008</v>
      </c>
      <c r="I41" s="1829">
        <f>B3</f>
        <v>0</v>
      </c>
      <c r="J41" s="2484"/>
      <c r="K41" s="211"/>
      <c r="O41" s="205"/>
    </row>
    <row r="42" spans="1:17" ht="17.25" customHeight="1">
      <c r="A42" s="204"/>
      <c r="C42" s="212" t="s">
        <v>1006</v>
      </c>
      <c r="D42" s="1829" t="s">
        <v>1050</v>
      </c>
      <c r="E42" s="1829"/>
      <c r="K42" s="213"/>
      <c r="O42" s="205"/>
    </row>
    <row r="43" spans="1:17">
      <c r="A43" s="214" t="s">
        <v>390</v>
      </c>
      <c r="C43" s="212" t="s">
        <v>1007</v>
      </c>
      <c r="D43" s="1829" t="s">
        <v>274</v>
      </c>
      <c r="E43" s="1829"/>
      <c r="O43" s="205"/>
    </row>
    <row r="44" spans="1:17">
      <c r="A44" s="214" t="s">
        <v>391</v>
      </c>
      <c r="C44" s="212" t="s">
        <v>392</v>
      </c>
      <c r="D44" s="1829"/>
      <c r="E44" s="1829"/>
      <c r="O44" s="205"/>
    </row>
    <row r="45" spans="1:17" ht="13.8" thickBot="1">
      <c r="A45" s="215" t="s">
        <v>393</v>
      </c>
      <c r="B45" s="216"/>
      <c r="C45" s="216"/>
      <c r="D45" s="216"/>
      <c r="E45" s="216"/>
      <c r="F45" s="216"/>
      <c r="G45" s="216"/>
      <c r="H45" s="216"/>
      <c r="I45" s="216"/>
      <c r="J45" s="216"/>
      <c r="K45" s="216"/>
      <c r="L45" s="216"/>
      <c r="M45" s="216"/>
      <c r="N45" s="216"/>
      <c r="O45" s="217"/>
    </row>
    <row r="46" spans="1:17" ht="13.8" thickTop="1"/>
    <row r="48" spans="1:17" ht="15.6">
      <c r="A48" s="218"/>
      <c r="B48" s="219" t="s">
        <v>957</v>
      </c>
    </row>
    <row r="49" spans="1:2" ht="15.6">
      <c r="A49" s="220"/>
      <c r="B49" s="221" t="s">
        <v>958</v>
      </c>
    </row>
    <row r="50" spans="1:2" ht="15.6">
      <c r="B50" s="221" t="s">
        <v>959</v>
      </c>
    </row>
  </sheetData>
  <mergeCells count="48">
    <mergeCell ref="D42:E42"/>
    <mergeCell ref="D43:E43"/>
    <mergeCell ref="D44:E44"/>
    <mergeCell ref="K5:O5"/>
    <mergeCell ref="K6:O6"/>
    <mergeCell ref="A36:G36"/>
    <mergeCell ref="A34:D34"/>
    <mergeCell ref="L34:O34"/>
    <mergeCell ref="L10:O11"/>
    <mergeCell ref="A7:A11"/>
    <mergeCell ref="B7:B11"/>
    <mergeCell ref="C7:E8"/>
    <mergeCell ref="F7:I8"/>
    <mergeCell ref="J7:J10"/>
    <mergeCell ref="K7:O9"/>
    <mergeCell ref="C9:C11"/>
    <mergeCell ref="I41:J41"/>
    <mergeCell ref="L17:O17"/>
    <mergeCell ref="L18:O18"/>
    <mergeCell ref="L19:O19"/>
    <mergeCell ref="L20:O20"/>
    <mergeCell ref="L21:O21"/>
    <mergeCell ref="L23:O23"/>
    <mergeCell ref="L24:O24"/>
    <mergeCell ref="L25:O25"/>
    <mergeCell ref="L26:O26"/>
    <mergeCell ref="L27:O27"/>
    <mergeCell ref="L28:O28"/>
    <mergeCell ref="L29:O29"/>
    <mergeCell ref="G9:G11"/>
    <mergeCell ref="I9:I10"/>
    <mergeCell ref="K10:K11"/>
    <mergeCell ref="D9:D11"/>
    <mergeCell ref="E9:E10"/>
    <mergeCell ref="F9:F11"/>
    <mergeCell ref="H9:H11"/>
    <mergeCell ref="D40:E40"/>
    <mergeCell ref="L16:O16"/>
    <mergeCell ref="L12:O12"/>
    <mergeCell ref="L13:O13"/>
    <mergeCell ref="L14:O14"/>
    <mergeCell ref="L15:O15"/>
    <mergeCell ref="I40:J40"/>
    <mergeCell ref="L22:O22"/>
    <mergeCell ref="L33:O33"/>
    <mergeCell ref="L30:O30"/>
    <mergeCell ref="L31:O31"/>
    <mergeCell ref="L32:O32"/>
  </mergeCells>
  <phoneticPr fontId="125" type="noConversion"/>
  <pageMargins left="0.35433070866141736" right="0.35433070866141736" top="0.19685039370078741" bottom="0.19685039370078741" header="0.51181102362204722" footer="0.51181102362204722"/>
  <pageSetup paperSize="9" scale="87"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34998626667073579"/>
    <pageSetUpPr fitToPage="1"/>
  </sheetPr>
  <dimension ref="B1:J15"/>
  <sheetViews>
    <sheetView workbookViewId="0">
      <selection activeCell="G6" sqref="G6"/>
    </sheetView>
  </sheetViews>
  <sheetFormatPr defaultRowHeight="14.4"/>
  <cols>
    <col min="2" max="2" width="5.21875" customWidth="1"/>
    <col min="3" max="3" width="11" customWidth="1"/>
    <col min="4" max="4" width="17.6640625" customWidth="1"/>
    <col min="5" max="5" width="26.109375" customWidth="1"/>
    <col min="6" max="6" width="16.109375" customWidth="1"/>
    <col min="7" max="7" width="12.21875" customWidth="1"/>
    <col min="8" max="8" width="14.77734375" customWidth="1"/>
    <col min="9" max="9" width="12.44140625" customWidth="1"/>
    <col min="10" max="10" width="13" customWidth="1"/>
  </cols>
  <sheetData>
    <row r="1" spans="2:10" ht="27" customHeight="1"/>
    <row r="2" spans="2:10">
      <c r="B2" s="2545" t="s">
        <v>108</v>
      </c>
      <c r="C2" s="2545"/>
      <c r="D2" s="954"/>
      <c r="E2" s="2546" t="s">
        <v>970</v>
      </c>
      <c r="F2" s="2547"/>
      <c r="G2" s="2547"/>
      <c r="H2" s="2548"/>
      <c r="I2" s="526" t="s">
        <v>846</v>
      </c>
      <c r="J2" s="15">
        <v>1</v>
      </c>
    </row>
    <row r="3" spans="2:10">
      <c r="B3" s="2545" t="s">
        <v>109</v>
      </c>
      <c r="C3" s="2545"/>
      <c r="D3" s="954"/>
      <c r="E3" s="2549"/>
      <c r="F3" s="2550"/>
      <c r="G3" s="2550"/>
      <c r="H3" s="2551"/>
      <c r="I3" s="526" t="s">
        <v>962</v>
      </c>
      <c r="J3" s="15" t="s">
        <v>1013</v>
      </c>
    </row>
    <row r="4" spans="2:10">
      <c r="B4" s="2545" t="s">
        <v>111</v>
      </c>
      <c r="C4" s="2545"/>
      <c r="D4" s="954"/>
      <c r="E4" s="2552"/>
      <c r="F4" s="2553"/>
      <c r="G4" s="2553"/>
      <c r="H4" s="2554"/>
      <c r="I4" s="526" t="s">
        <v>139</v>
      </c>
      <c r="J4" s="15">
        <v>2023</v>
      </c>
    </row>
    <row r="5" spans="2:10" ht="29.4" customHeight="1">
      <c r="B5" s="950" t="s">
        <v>956</v>
      </c>
      <c r="C5" s="2542" t="s">
        <v>960</v>
      </c>
      <c r="D5" s="2543"/>
      <c r="E5" s="952" t="s">
        <v>964</v>
      </c>
      <c r="F5" s="952" t="s">
        <v>397</v>
      </c>
      <c r="G5" s="951" t="s">
        <v>955</v>
      </c>
      <c r="H5" s="951" t="s">
        <v>961</v>
      </c>
      <c r="I5" s="951" t="s">
        <v>81</v>
      </c>
      <c r="J5" s="951" t="s">
        <v>926</v>
      </c>
    </row>
    <row r="6" spans="2:10" s="1" customFormat="1" ht="22.2" customHeight="1">
      <c r="B6" s="952">
        <v>1</v>
      </c>
      <c r="C6" s="2544"/>
      <c r="D6" s="2544"/>
      <c r="E6" s="952" t="s">
        <v>847</v>
      </c>
      <c r="F6" s="952"/>
      <c r="G6" s="952"/>
      <c r="H6" s="953">
        <f>ROUND(G6*2119/1,2)</f>
        <v>0</v>
      </c>
      <c r="I6" s="953">
        <f>H6*7.59/1000</f>
        <v>0</v>
      </c>
      <c r="J6" s="953">
        <f>H6-I6</f>
        <v>0</v>
      </c>
    </row>
    <row r="7" spans="2:10" ht="19.2" customHeight="1">
      <c r="B7" s="2541" t="s">
        <v>963</v>
      </c>
      <c r="C7" s="2541"/>
      <c r="D7" s="2541"/>
      <c r="E7" s="2541"/>
      <c r="F7" s="2541"/>
      <c r="G7" s="2541"/>
      <c r="H7" s="955">
        <f>H6</f>
        <v>0</v>
      </c>
      <c r="I7" s="955">
        <f>I6</f>
        <v>0</v>
      </c>
      <c r="J7" s="955">
        <f>J6</f>
        <v>0</v>
      </c>
    </row>
    <row r="11" spans="2:10">
      <c r="D11" s="949">
        <f ca="1">TODAY()</f>
        <v>45785</v>
      </c>
      <c r="H11" s="949">
        <f ca="1">D11</f>
        <v>45785</v>
      </c>
    </row>
    <row r="12" spans="2:10">
      <c r="D12" t="s">
        <v>865</v>
      </c>
      <c r="H12" s="729" t="s">
        <v>319</v>
      </c>
    </row>
    <row r="13" spans="2:10" ht="16.95" customHeight="1">
      <c r="C13" s="637" t="s">
        <v>965</v>
      </c>
      <c r="G13" s="637" t="s">
        <v>965</v>
      </c>
    </row>
    <row r="14" spans="2:10">
      <c r="C14" s="637" t="s">
        <v>923</v>
      </c>
      <c r="G14" s="637" t="s">
        <v>923</v>
      </c>
    </row>
    <row r="15" spans="2:10" s="2" customFormat="1" ht="20.399999999999999" customHeight="1">
      <c r="C15" s="2" t="s">
        <v>862</v>
      </c>
      <c r="G15" s="2" t="s">
        <v>862</v>
      </c>
    </row>
  </sheetData>
  <mergeCells count="7">
    <mergeCell ref="B7:G7"/>
    <mergeCell ref="C5:D5"/>
    <mergeCell ref="C6:D6"/>
    <mergeCell ref="B2:C2"/>
    <mergeCell ref="B3:C3"/>
    <mergeCell ref="B4:C4"/>
    <mergeCell ref="E2:H4"/>
  </mergeCells>
  <pageMargins left="0.7" right="0.7" top="0.75" bottom="0.75" header="0.3" footer="0.3"/>
  <pageSetup paperSize="9" fitToHeight="0" orientation="landscape"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A857F-9916-417A-A836-2085BC9BB519}">
  <sheetPr>
    <tabColor theme="9" tint="0.39997558519241921"/>
  </sheetPr>
  <dimension ref="A1:F37"/>
  <sheetViews>
    <sheetView workbookViewId="0">
      <selection activeCell="E39" sqref="E39"/>
    </sheetView>
  </sheetViews>
  <sheetFormatPr defaultRowHeight="14.4"/>
  <cols>
    <col min="1" max="1" width="22" style="974" customWidth="1"/>
    <col min="2" max="2" width="1.77734375" style="974" customWidth="1"/>
    <col min="3" max="3" width="34.109375" style="974" customWidth="1"/>
    <col min="4" max="16384" width="8.88671875" style="974"/>
  </cols>
  <sheetData>
    <row r="1" spans="1:6" s="977" customFormat="1" ht="16.95" customHeight="1">
      <c r="A1" s="977" t="s">
        <v>98</v>
      </c>
      <c r="B1" s="980" t="s">
        <v>282</v>
      </c>
    </row>
    <row r="2" spans="1:6" s="977" customFormat="1" ht="16.95" customHeight="1">
      <c r="A2" s="977" t="s">
        <v>97</v>
      </c>
      <c r="B2" s="980" t="s">
        <v>282</v>
      </c>
      <c r="C2" s="976"/>
    </row>
    <row r="3" spans="1:6" s="977" customFormat="1" ht="16.95" customHeight="1">
      <c r="A3" s="977" t="s">
        <v>924</v>
      </c>
      <c r="B3" s="980" t="s">
        <v>282</v>
      </c>
    </row>
    <row r="4" spans="1:6" s="977" customFormat="1" ht="16.95" customHeight="1">
      <c r="A4" s="977" t="s">
        <v>1063</v>
      </c>
      <c r="B4" s="980" t="s">
        <v>282</v>
      </c>
    </row>
    <row r="5" spans="1:6" s="977" customFormat="1" ht="16.95" customHeight="1">
      <c r="A5" s="977" t="s">
        <v>1062</v>
      </c>
      <c r="B5" s="980" t="s">
        <v>282</v>
      </c>
    </row>
    <row r="6" spans="1:6" s="977" customFormat="1" ht="16.95" customHeight="1">
      <c r="A6" s="977" t="s">
        <v>1061</v>
      </c>
      <c r="B6" s="980" t="s">
        <v>282</v>
      </c>
    </row>
    <row r="7" spans="1:6" s="977" customFormat="1" ht="16.95" customHeight="1">
      <c r="A7" s="977" t="s">
        <v>1060</v>
      </c>
      <c r="B7" s="980" t="s">
        <v>282</v>
      </c>
      <c r="C7" s="1171"/>
    </row>
    <row r="8" spans="1:6" s="977" customFormat="1" ht="16.95" customHeight="1">
      <c r="A8" s="977" t="s">
        <v>1059</v>
      </c>
      <c r="B8" s="980" t="s">
        <v>282</v>
      </c>
      <c r="C8" s="1171"/>
    </row>
    <row r="9" spans="1:6" s="977" customFormat="1" ht="16.95" customHeight="1">
      <c r="A9" s="977" t="s">
        <v>1058</v>
      </c>
      <c r="B9" s="980" t="s">
        <v>282</v>
      </c>
    </row>
    <row r="13" spans="1:6" ht="27.6" customHeight="1">
      <c r="A13" s="2555" t="s">
        <v>1057</v>
      </c>
      <c r="B13" s="2555"/>
      <c r="C13" s="2555"/>
      <c r="D13" s="2555"/>
      <c r="E13" s="2555"/>
      <c r="F13" s="2555"/>
    </row>
    <row r="16" spans="1:6">
      <c r="A16" s="2556" t="s">
        <v>1056</v>
      </c>
      <c r="B16" s="2556"/>
      <c r="C16" s="2556"/>
      <c r="D16" s="2556"/>
      <c r="E16" s="2556"/>
      <c r="F16" s="2556"/>
    </row>
    <row r="17" spans="1:6">
      <c r="A17" s="2556"/>
      <c r="B17" s="2556"/>
      <c r="C17" s="2556"/>
      <c r="D17" s="2556"/>
      <c r="E17" s="2556"/>
      <c r="F17" s="2556"/>
    </row>
    <row r="18" spans="1:6">
      <c r="A18" s="2556"/>
      <c r="B18" s="2556"/>
      <c r="C18" s="2556"/>
      <c r="D18" s="2556"/>
      <c r="E18" s="2556"/>
      <c r="F18" s="2556"/>
    </row>
    <row r="19" spans="1:6">
      <c r="A19" s="2556"/>
      <c r="B19" s="2556"/>
      <c r="C19" s="2556"/>
      <c r="D19" s="2556"/>
      <c r="E19" s="2556"/>
      <c r="F19" s="2556"/>
    </row>
    <row r="20" spans="1:6">
      <c r="A20" s="2557" t="s">
        <v>1055</v>
      </c>
      <c r="B20" s="2557"/>
      <c r="C20" s="2557"/>
    </row>
    <row r="21" spans="1:6">
      <c r="A21" s="1170"/>
      <c r="B21" s="1170"/>
      <c r="C21" s="1170"/>
    </row>
    <row r="22" spans="1:6">
      <c r="A22" s="1170"/>
      <c r="B22" s="1170"/>
      <c r="C22" s="1170"/>
    </row>
    <row r="23" spans="1:6">
      <c r="A23" s="1170"/>
      <c r="B23" s="1170"/>
      <c r="C23" s="1170"/>
    </row>
    <row r="25" spans="1:6">
      <c r="D25" s="2558">
        <f ca="1">TODAY()</f>
        <v>45785</v>
      </c>
      <c r="E25" s="2529"/>
      <c r="F25" s="2529"/>
    </row>
    <row r="26" spans="1:6">
      <c r="D26" s="2529">
        <f>C1</f>
        <v>0</v>
      </c>
      <c r="E26" s="2529"/>
      <c r="F26" s="2529"/>
    </row>
    <row r="27" spans="1:6">
      <c r="D27" s="2529">
        <f>C4</f>
        <v>0</v>
      </c>
      <c r="E27" s="2529"/>
      <c r="F27" s="2529"/>
    </row>
    <row r="28" spans="1:6">
      <c r="D28" s="2529"/>
      <c r="E28" s="2529"/>
      <c r="F28" s="2529"/>
    </row>
    <row r="33" spans="1:3" s="977" customFormat="1" ht="19.95" customHeight="1">
      <c r="A33" s="977" t="s">
        <v>1054</v>
      </c>
      <c r="B33" s="980" t="s">
        <v>282</v>
      </c>
    </row>
    <row r="34" spans="1:3" s="977" customFormat="1" ht="19.95" customHeight="1">
      <c r="A34" s="977" t="s">
        <v>1076</v>
      </c>
      <c r="B34" s="980" t="s">
        <v>282</v>
      </c>
    </row>
    <row r="35" spans="1:3">
      <c r="A35" s="2529"/>
      <c r="B35" s="2529"/>
      <c r="C35" s="2529"/>
    </row>
    <row r="36" spans="1:3">
      <c r="A36" s="2529"/>
      <c r="B36" s="2529"/>
      <c r="C36" s="2529"/>
    </row>
    <row r="37" spans="1:3">
      <c r="A37" s="2529"/>
      <c r="B37" s="2529"/>
      <c r="C37" s="2529"/>
    </row>
  </sheetData>
  <mergeCells count="8">
    <mergeCell ref="D27:F27"/>
    <mergeCell ref="D28:F28"/>
    <mergeCell ref="A35:C37"/>
    <mergeCell ref="A13:F13"/>
    <mergeCell ref="A16:F19"/>
    <mergeCell ref="A20:C20"/>
    <mergeCell ref="D25:F25"/>
    <mergeCell ref="D26:F26"/>
  </mergeCells>
  <pageMargins left="0.78740157480314965" right="0.70866141732283472" top="0.74803149606299213" bottom="0.7480314960629921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FB4A0-91EC-405E-9D33-0DF84307BD49}">
  <sheetPr>
    <tabColor theme="4" tint="0.39997558519241921"/>
  </sheetPr>
  <dimension ref="A1:D37"/>
  <sheetViews>
    <sheetView topLeftCell="A7" workbookViewId="0">
      <selection activeCell="I19" sqref="I19"/>
    </sheetView>
  </sheetViews>
  <sheetFormatPr defaultRowHeight="14.4"/>
  <cols>
    <col min="1" max="4" width="21.77734375" style="974" customWidth="1"/>
    <col min="5" max="16384" width="8.88671875" style="974"/>
  </cols>
  <sheetData>
    <row r="1" spans="1:4" ht="25.95" customHeight="1">
      <c r="A1" s="2559" t="s">
        <v>1073</v>
      </c>
      <c r="B1" s="2559"/>
      <c r="C1" s="2559"/>
      <c r="D1" s="2559"/>
    </row>
    <row r="2" spans="1:4" s="977" customFormat="1" ht="19.95" customHeight="1">
      <c r="A2" s="2560" t="s">
        <v>1072</v>
      </c>
      <c r="B2" s="2560"/>
      <c r="C2" s="2560"/>
      <c r="D2" s="2560"/>
    </row>
    <row r="3" spans="1:4" s="977" customFormat="1" ht="19.95" customHeight="1">
      <c r="A3" s="2560" t="s">
        <v>1071</v>
      </c>
      <c r="B3" s="2560"/>
      <c r="C3" s="2560"/>
      <c r="D3" s="2560"/>
    </row>
    <row r="4" spans="1:4" s="977" customFormat="1" ht="19.95" customHeight="1">
      <c r="A4" s="2560" t="s">
        <v>1070</v>
      </c>
      <c r="B4" s="2560"/>
      <c r="C4" s="2560"/>
      <c r="D4" s="2560"/>
    </row>
    <row r="5" spans="1:4" s="977" customFormat="1" ht="19.95" customHeight="1">
      <c r="A5" s="2560" t="s">
        <v>1069</v>
      </c>
      <c r="B5" s="2560"/>
      <c r="C5" s="2561">
        <f ca="1">TODAY()</f>
        <v>45785</v>
      </c>
      <c r="D5" s="2560"/>
    </row>
    <row r="6" spans="1:4" s="977" customFormat="1" ht="19.95" customHeight="1">
      <c r="A6" s="2560" t="s">
        <v>1068</v>
      </c>
      <c r="B6" s="2560"/>
      <c r="C6" s="2560"/>
      <c r="D6" s="2560"/>
    </row>
    <row r="7" spans="1:4" ht="19.95" customHeight="1">
      <c r="A7" s="2562" t="s">
        <v>1067</v>
      </c>
      <c r="B7" s="2562"/>
      <c r="C7" s="2562"/>
      <c r="D7" s="2562"/>
    </row>
    <row r="10" spans="1:4" s="977" customFormat="1" ht="18" customHeight="1">
      <c r="A10" s="2532" t="s">
        <v>1066</v>
      </c>
      <c r="B10" s="2532"/>
      <c r="C10" s="2532" t="s">
        <v>1075</v>
      </c>
      <c r="D10" s="2532"/>
    </row>
    <row r="11" spans="1:4" s="977" customFormat="1" ht="18" customHeight="1">
      <c r="A11" s="2532" t="s">
        <v>815</v>
      </c>
      <c r="B11" s="2532"/>
      <c r="C11" s="2532">
        <f>C2</f>
        <v>0</v>
      </c>
      <c r="D11" s="2532"/>
    </row>
    <row r="12" spans="1:4" s="977" customFormat="1" ht="18" customHeight="1">
      <c r="A12" s="2532" t="s">
        <v>397</v>
      </c>
      <c r="B12" s="2532"/>
      <c r="C12" s="2532" t="s">
        <v>397</v>
      </c>
      <c r="D12" s="2532"/>
    </row>
    <row r="15" spans="1:4">
      <c r="A15" s="2556" t="s">
        <v>1064</v>
      </c>
      <c r="B15" s="2556"/>
      <c r="C15" s="2556"/>
      <c r="D15" s="2556"/>
    </row>
    <row r="16" spans="1:4">
      <c r="A16" s="2556"/>
      <c r="B16" s="2556"/>
      <c r="C16" s="2556"/>
      <c r="D16" s="2556"/>
    </row>
    <row r="18" spans="1:4">
      <c r="A18" s="2563" t="s">
        <v>1074</v>
      </c>
      <c r="B18" s="2563"/>
      <c r="C18" s="2563"/>
      <c r="D18" s="2563"/>
    </row>
    <row r="19" spans="1:4">
      <c r="A19" s="1172"/>
      <c r="B19" s="1172"/>
      <c r="C19" s="1172"/>
      <c r="D19" s="1172"/>
    </row>
    <row r="20" spans="1:4">
      <c r="A20" s="1172"/>
      <c r="B20" s="1172"/>
      <c r="C20" s="1172"/>
      <c r="D20" s="1172"/>
    </row>
    <row r="22" spans="1:4" ht="25.95" customHeight="1">
      <c r="A22" s="2559" t="s">
        <v>1073</v>
      </c>
      <c r="B22" s="2559"/>
      <c r="C22" s="2559"/>
      <c r="D22" s="2559"/>
    </row>
    <row r="23" spans="1:4" ht="19.95" customHeight="1">
      <c r="A23" s="2560" t="s">
        <v>1072</v>
      </c>
      <c r="B23" s="2560"/>
      <c r="C23" s="2560">
        <f>C2</f>
        <v>0</v>
      </c>
      <c r="D23" s="2560"/>
    </row>
    <row r="24" spans="1:4" ht="19.95" customHeight="1">
      <c r="A24" s="2560" t="s">
        <v>1071</v>
      </c>
      <c r="B24" s="2560"/>
      <c r="C24" s="2560">
        <f>C3</f>
        <v>0</v>
      </c>
      <c r="D24" s="2560"/>
    </row>
    <row r="25" spans="1:4" ht="19.95" customHeight="1">
      <c r="A25" s="2560" t="s">
        <v>1070</v>
      </c>
      <c r="B25" s="2560"/>
      <c r="C25" s="2560">
        <f>C4</f>
        <v>0</v>
      </c>
      <c r="D25" s="2560"/>
    </row>
    <row r="26" spans="1:4" ht="19.95" customHeight="1">
      <c r="A26" s="2560" t="s">
        <v>1069</v>
      </c>
      <c r="B26" s="2560"/>
      <c r="C26" s="2561">
        <f ca="1">C5</f>
        <v>45785</v>
      </c>
      <c r="D26" s="2560"/>
    </row>
    <row r="27" spans="1:4" ht="19.95" customHeight="1">
      <c r="A27" s="2560" t="s">
        <v>1068</v>
      </c>
      <c r="B27" s="2560"/>
      <c r="C27" s="2560">
        <f>C6</f>
        <v>0</v>
      </c>
      <c r="D27" s="2560"/>
    </row>
    <row r="28" spans="1:4" ht="19.95" customHeight="1">
      <c r="A28" s="2562" t="s">
        <v>1067</v>
      </c>
      <c r="B28" s="2562"/>
      <c r="C28" s="2562"/>
      <c r="D28" s="2562"/>
    </row>
    <row r="31" spans="1:4" s="977" customFormat="1" ht="18" customHeight="1">
      <c r="A31" s="2532" t="s">
        <v>1066</v>
      </c>
      <c r="B31" s="2532"/>
      <c r="C31" s="2532" t="s">
        <v>1065</v>
      </c>
      <c r="D31" s="2532"/>
    </row>
    <row r="32" spans="1:4" s="977" customFormat="1" ht="18" customHeight="1">
      <c r="A32" s="2532" t="str">
        <f>A11</f>
        <v>Ad-Soyad</v>
      </c>
      <c r="B32" s="2532"/>
      <c r="C32" s="2532">
        <f>C11</f>
        <v>0</v>
      </c>
      <c r="D32" s="2532"/>
    </row>
    <row r="33" spans="1:4" s="977" customFormat="1" ht="18" customHeight="1">
      <c r="A33" s="2532" t="str">
        <f>A12</f>
        <v>Unvan</v>
      </c>
      <c r="B33" s="2532"/>
      <c r="C33" s="2532" t="str">
        <f>C12</f>
        <v>Unvan</v>
      </c>
      <c r="D33" s="2532"/>
    </row>
    <row r="36" spans="1:4">
      <c r="A36" s="2564" t="s">
        <v>1064</v>
      </c>
      <c r="B36" s="2564"/>
      <c r="C36" s="2564"/>
      <c r="D36" s="2564"/>
    </row>
    <row r="37" spans="1:4">
      <c r="A37" s="2564"/>
      <c r="B37" s="2564"/>
      <c r="C37" s="2564"/>
      <c r="D37" s="2564"/>
    </row>
  </sheetData>
  <mergeCells count="39">
    <mergeCell ref="A36:D37"/>
    <mergeCell ref="A28:D28"/>
    <mergeCell ref="A31:B31"/>
    <mergeCell ref="C31:D31"/>
    <mergeCell ref="A32:B32"/>
    <mergeCell ref="C32:D32"/>
    <mergeCell ref="A33:B33"/>
    <mergeCell ref="C33:D33"/>
    <mergeCell ref="A25:B25"/>
    <mergeCell ref="C25:D25"/>
    <mergeCell ref="A26:B26"/>
    <mergeCell ref="C26:D26"/>
    <mergeCell ref="A27:B27"/>
    <mergeCell ref="C27:D27"/>
    <mergeCell ref="A24:B24"/>
    <mergeCell ref="C24:D24"/>
    <mergeCell ref="C6:D6"/>
    <mergeCell ref="A7:D7"/>
    <mergeCell ref="A10:B10"/>
    <mergeCell ref="A11:B11"/>
    <mergeCell ref="A12:B12"/>
    <mergeCell ref="C10:D10"/>
    <mergeCell ref="C11:D11"/>
    <mergeCell ref="C12:D12"/>
    <mergeCell ref="A6:B6"/>
    <mergeCell ref="A15:D16"/>
    <mergeCell ref="A18:D18"/>
    <mergeCell ref="A22:D22"/>
    <mergeCell ref="A23:B23"/>
    <mergeCell ref="C23:D23"/>
    <mergeCell ref="A1:D1"/>
    <mergeCell ref="A2:B2"/>
    <mergeCell ref="A3:B3"/>
    <mergeCell ref="A4:B4"/>
    <mergeCell ref="A5:B5"/>
    <mergeCell ref="C2:D2"/>
    <mergeCell ref="C3:D3"/>
    <mergeCell ref="C4:D4"/>
    <mergeCell ref="C5:D5"/>
  </mergeCells>
  <pageMargins left="0.70866141732283472" right="0.70866141732283472" top="0.94488188976377963" bottom="0.7480314960629921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pageSetUpPr fitToPage="1"/>
  </sheetPr>
  <dimension ref="A1:Q15"/>
  <sheetViews>
    <sheetView zoomScaleNormal="100" workbookViewId="0">
      <selection activeCell="N15" sqref="N15:O15"/>
    </sheetView>
  </sheetViews>
  <sheetFormatPr defaultRowHeight="13.2"/>
  <cols>
    <col min="1" max="1" width="8.88671875" style="956"/>
    <col min="2" max="2" width="11.44140625" style="956" customWidth="1"/>
    <col min="3" max="3" width="21" style="956" customWidth="1"/>
    <col min="4" max="4" width="12.109375" style="956" customWidth="1"/>
    <col min="5" max="6" width="10" style="956" customWidth="1"/>
    <col min="7" max="7" width="9.6640625" style="956" customWidth="1"/>
    <col min="8" max="8" width="10.109375" style="956" customWidth="1"/>
    <col min="9" max="9" width="9.109375" style="956" bestFit="1" customWidth="1"/>
    <col min="10" max="10" width="8.33203125" style="956" customWidth="1"/>
    <col min="11" max="11" width="10.88671875" style="956" customWidth="1"/>
    <col min="12" max="12" width="8.21875" style="956" customWidth="1"/>
    <col min="13" max="13" width="8.88671875" style="956"/>
    <col min="14" max="14" width="8.44140625" style="956" customWidth="1"/>
    <col min="15" max="15" width="8.88671875" style="956"/>
    <col min="16" max="16" width="10.6640625" style="956" customWidth="1"/>
    <col min="17" max="16384" width="8.88671875" style="956"/>
  </cols>
  <sheetData>
    <row r="1" spans="1:17" ht="40.200000000000003" customHeight="1"/>
    <row r="2" spans="1:17" ht="17.399999999999999">
      <c r="A2" s="956" t="s">
        <v>326</v>
      </c>
      <c r="B2" s="956" t="s">
        <v>970</v>
      </c>
      <c r="C2" s="969"/>
      <c r="D2" s="969"/>
      <c r="E2" s="969"/>
      <c r="F2" s="969"/>
      <c r="G2" s="969"/>
      <c r="J2" s="968"/>
      <c r="K2" s="968"/>
      <c r="L2" s="968"/>
      <c r="M2" s="968"/>
      <c r="N2" s="968"/>
    </row>
    <row r="3" spans="1:17" ht="52.2" customHeight="1">
      <c r="A3" s="2566" t="s">
        <v>98</v>
      </c>
      <c r="B3" s="2567"/>
      <c r="C3" s="967" t="s">
        <v>327</v>
      </c>
      <c r="D3" s="967" t="s">
        <v>328</v>
      </c>
      <c r="E3" s="967" t="s">
        <v>329</v>
      </c>
      <c r="F3" s="966" t="s">
        <v>969</v>
      </c>
      <c r="G3" s="966" t="s">
        <v>968</v>
      </c>
      <c r="H3" s="966" t="s">
        <v>330</v>
      </c>
      <c r="I3" s="966" t="s">
        <v>967</v>
      </c>
      <c r="J3" s="964" t="s">
        <v>331</v>
      </c>
      <c r="K3" s="965" t="s">
        <v>86</v>
      </c>
      <c r="L3" s="965" t="s">
        <v>966</v>
      </c>
      <c r="M3" s="964" t="s">
        <v>332</v>
      </c>
      <c r="N3" s="964" t="s">
        <v>103</v>
      </c>
      <c r="O3" s="964" t="s">
        <v>104</v>
      </c>
      <c r="P3" s="964" t="s">
        <v>86</v>
      </c>
    </row>
    <row r="4" spans="1:17" ht="50.4" customHeight="1">
      <c r="A4" s="2568"/>
      <c r="B4" s="2569"/>
      <c r="C4" s="963"/>
      <c r="D4" s="962"/>
      <c r="E4" s="962"/>
      <c r="F4" s="961"/>
      <c r="G4" s="961"/>
      <c r="H4" s="961"/>
      <c r="I4" s="961"/>
      <c r="J4" s="961"/>
      <c r="K4" s="961">
        <f>ROUND(H4+I4+G4+F4/1,2)</f>
        <v>0</v>
      </c>
      <c r="L4" s="961"/>
      <c r="M4" s="961"/>
      <c r="N4" s="961">
        <f>(J4+H4+I4)*7.59/1000</f>
        <v>0</v>
      </c>
      <c r="O4" s="961">
        <f>ROUND(M4+N4+L4/1,2)</f>
        <v>0</v>
      </c>
      <c r="P4" s="961">
        <f>K4-O4</f>
        <v>0</v>
      </c>
    </row>
    <row r="5" spans="1:17" ht="19.8" customHeight="1">
      <c r="A5" s="2573" t="s">
        <v>86</v>
      </c>
      <c r="B5" s="2573"/>
      <c r="C5" s="2573"/>
      <c r="D5" s="2573"/>
      <c r="E5" s="2574"/>
      <c r="F5" s="961">
        <f>SUM(F4:F4)</f>
        <v>0</v>
      </c>
      <c r="G5" s="961">
        <f>SUM(G4:G4)</f>
        <v>0</v>
      </c>
      <c r="H5" s="961">
        <f>SUM(H4:H4)</f>
        <v>0</v>
      </c>
      <c r="I5" s="961">
        <f>I4</f>
        <v>0</v>
      </c>
      <c r="J5" s="961">
        <f t="shared" ref="J5:P5" si="0">SUM(J4:J4)</f>
        <v>0</v>
      </c>
      <c r="K5" s="961">
        <f t="shared" si="0"/>
        <v>0</v>
      </c>
      <c r="L5" s="961">
        <f t="shared" si="0"/>
        <v>0</v>
      </c>
      <c r="M5" s="961">
        <f t="shared" si="0"/>
        <v>0</v>
      </c>
      <c r="N5" s="961">
        <f t="shared" si="0"/>
        <v>0</v>
      </c>
      <c r="O5" s="961">
        <f t="shared" si="0"/>
        <v>0</v>
      </c>
      <c r="P5" s="961">
        <f t="shared" si="0"/>
        <v>0</v>
      </c>
    </row>
    <row r="7" spans="1:17">
      <c r="F7" s="972"/>
      <c r="Q7" s="960"/>
    </row>
    <row r="8" spans="1:17">
      <c r="Q8" s="960"/>
    </row>
    <row r="9" spans="1:17">
      <c r="Q9" s="960"/>
    </row>
    <row r="10" spans="1:17">
      <c r="Q10" s="960"/>
    </row>
    <row r="11" spans="1:17">
      <c r="C11" s="971">
        <f ca="1">TODAY()</f>
        <v>45785</v>
      </c>
      <c r="K11" s="2571">
        <f ca="1">C11</f>
        <v>45785</v>
      </c>
      <c r="L11" s="2571"/>
    </row>
    <row r="12" spans="1:17" s="957" customFormat="1" ht="18" customHeight="1">
      <c r="C12" s="183" t="s">
        <v>925</v>
      </c>
      <c r="I12" s="970"/>
      <c r="K12" s="2570" t="s">
        <v>319</v>
      </c>
      <c r="L12" s="2570"/>
      <c r="M12" s="973"/>
      <c r="N12" s="2570"/>
      <c r="O12" s="2570"/>
    </row>
    <row r="13" spans="1:17">
      <c r="B13" s="727" t="s">
        <v>861</v>
      </c>
      <c r="C13" s="959"/>
      <c r="J13" s="727" t="s">
        <v>861</v>
      </c>
      <c r="K13" s="2572"/>
      <c r="L13" s="2572"/>
      <c r="M13" s="2572"/>
      <c r="N13" s="2571"/>
      <c r="O13" s="2571"/>
    </row>
    <row r="14" spans="1:17">
      <c r="B14" s="726" t="s">
        <v>923</v>
      </c>
      <c r="C14" s="958"/>
      <c r="J14" s="726" t="s">
        <v>923</v>
      </c>
      <c r="K14" s="2565"/>
      <c r="L14" s="2565"/>
      <c r="M14" s="2565"/>
      <c r="N14" s="2565"/>
      <c r="O14" s="2565"/>
    </row>
    <row r="15" spans="1:17" ht="23.4" customHeight="1">
      <c r="B15" s="727" t="s">
        <v>862</v>
      </c>
      <c r="C15" s="957"/>
      <c r="J15" s="727" t="s">
        <v>862</v>
      </c>
      <c r="K15" s="2565"/>
      <c r="L15" s="2565"/>
      <c r="M15" s="2565"/>
      <c r="N15" s="2565"/>
      <c r="O15" s="2565"/>
    </row>
  </sheetData>
  <mergeCells count="12">
    <mergeCell ref="K15:M15"/>
    <mergeCell ref="N15:O15"/>
    <mergeCell ref="N14:O14"/>
    <mergeCell ref="A3:B3"/>
    <mergeCell ref="A4:B4"/>
    <mergeCell ref="N12:O12"/>
    <mergeCell ref="N13:O13"/>
    <mergeCell ref="K13:M13"/>
    <mergeCell ref="A5:E5"/>
    <mergeCell ref="K11:L11"/>
    <mergeCell ref="K12:L12"/>
    <mergeCell ref="K14:M14"/>
  </mergeCells>
  <pageMargins left="3.937007874015748E-2" right="3.937007874015748E-2" top="0.11811023622047245" bottom="7.874015748031496E-2" header="0.31496062992125984" footer="0.31496062992125984"/>
  <pageSetup paperSize="9" scale="86" fitToHeight="0" orientation="landscape"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2E952-B72F-4461-BC9D-07349BDC7212}">
  <dimension ref="A2:H3"/>
  <sheetViews>
    <sheetView workbookViewId="0">
      <selection activeCell="G14" sqref="G14"/>
    </sheetView>
  </sheetViews>
  <sheetFormatPr defaultRowHeight="14.4"/>
  <cols>
    <col min="1" max="1" width="16.33203125" bestFit="1" customWidth="1"/>
    <col min="2" max="4" width="14.5546875" customWidth="1"/>
    <col min="5" max="5" width="13.109375" customWidth="1"/>
    <col min="6" max="6" width="24.77734375" customWidth="1"/>
    <col min="7" max="7" width="14.33203125" customWidth="1"/>
    <col min="8" max="8" width="18.88671875" customWidth="1"/>
  </cols>
  <sheetData>
    <row r="2" spans="1:8" ht="34.200000000000003" customHeight="1">
      <c r="A2" s="1308" t="s">
        <v>1120</v>
      </c>
      <c r="B2" s="951" t="s">
        <v>1127</v>
      </c>
      <c r="C2" s="951" t="s">
        <v>1124</v>
      </c>
      <c r="D2" s="951" t="s">
        <v>1125</v>
      </c>
      <c r="E2" s="1308" t="s">
        <v>1121</v>
      </c>
      <c r="F2" s="951" t="s">
        <v>1122</v>
      </c>
      <c r="G2" s="951" t="s">
        <v>1127</v>
      </c>
      <c r="H2" s="952" t="s">
        <v>1123</v>
      </c>
    </row>
    <row r="3" spans="1:8" ht="23.4" customHeight="1">
      <c r="A3" s="108">
        <v>14168.43</v>
      </c>
      <c r="B3" s="108">
        <f>A3*20/100</f>
        <v>2833.6859999999997</v>
      </c>
      <c r="C3" s="108">
        <v>0</v>
      </c>
      <c r="D3" s="108">
        <f>IF(B3&lt;C3,0,B3-C3)</f>
        <v>2833.6859999999997</v>
      </c>
      <c r="E3" s="108">
        <v>6900</v>
      </c>
      <c r="F3" s="108">
        <f>A3-E3</f>
        <v>7268.43</v>
      </c>
      <c r="G3" s="108">
        <f>F3*20/100</f>
        <v>1453.6860000000001</v>
      </c>
      <c r="H3" s="108">
        <f>B3-G3</f>
        <v>1379.9999999999995</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autoPageBreaks="0"/>
  </sheetPr>
  <dimension ref="A1:H52"/>
  <sheetViews>
    <sheetView workbookViewId="0">
      <selection activeCell="A35" sqref="A35:G36"/>
    </sheetView>
  </sheetViews>
  <sheetFormatPr defaultRowHeight="11.4"/>
  <cols>
    <col min="1" max="1" width="11.88671875" style="247" customWidth="1"/>
    <col min="2" max="2" width="13.5546875" style="247" customWidth="1"/>
    <col min="3" max="5" width="9.109375" style="247"/>
    <col min="6" max="6" width="12.6640625" style="247" customWidth="1"/>
    <col min="7" max="7" width="27.44140625" style="247" customWidth="1"/>
    <col min="8" max="8" width="24.109375" style="247" customWidth="1"/>
    <col min="9" max="256" width="9.109375" style="247"/>
    <col min="257" max="257" width="11.88671875" style="247" customWidth="1"/>
    <col min="258" max="258" width="13.5546875" style="247" customWidth="1"/>
    <col min="259" max="261" width="9.109375" style="247"/>
    <col min="262" max="262" width="12.6640625" style="247" customWidth="1"/>
    <col min="263" max="263" width="27.44140625" style="247" customWidth="1"/>
    <col min="264" max="264" width="12.6640625" style="247" customWidth="1"/>
    <col min="265" max="512" width="9.109375" style="247"/>
    <col min="513" max="513" width="11.88671875" style="247" customWidth="1"/>
    <col min="514" max="514" width="13.5546875" style="247" customWidth="1"/>
    <col min="515" max="517" width="9.109375" style="247"/>
    <col min="518" max="518" width="12.6640625" style="247" customWidth="1"/>
    <col min="519" max="519" width="27.44140625" style="247" customWidth="1"/>
    <col min="520" max="520" width="12.6640625" style="247" customWidth="1"/>
    <col min="521" max="768" width="9.109375" style="247"/>
    <col min="769" max="769" width="11.88671875" style="247" customWidth="1"/>
    <col min="770" max="770" width="13.5546875" style="247" customWidth="1"/>
    <col min="771" max="773" width="9.109375" style="247"/>
    <col min="774" max="774" width="12.6640625" style="247" customWidth="1"/>
    <col min="775" max="775" width="27.44140625" style="247" customWidth="1"/>
    <col min="776" max="776" width="12.6640625" style="247" customWidth="1"/>
    <col min="777" max="1024" width="9.109375" style="247"/>
    <col min="1025" max="1025" width="11.88671875" style="247" customWidth="1"/>
    <col min="1026" max="1026" width="13.5546875" style="247" customWidth="1"/>
    <col min="1027" max="1029" width="9.109375" style="247"/>
    <col min="1030" max="1030" width="12.6640625" style="247" customWidth="1"/>
    <col min="1031" max="1031" width="27.44140625" style="247" customWidth="1"/>
    <col min="1032" max="1032" width="12.6640625" style="247" customWidth="1"/>
    <col min="1033" max="1280" width="9.109375" style="247"/>
    <col min="1281" max="1281" width="11.88671875" style="247" customWidth="1"/>
    <col min="1282" max="1282" width="13.5546875" style="247" customWidth="1"/>
    <col min="1283" max="1285" width="9.109375" style="247"/>
    <col min="1286" max="1286" width="12.6640625" style="247" customWidth="1"/>
    <col min="1287" max="1287" width="27.44140625" style="247" customWidth="1"/>
    <col min="1288" max="1288" width="12.6640625" style="247" customWidth="1"/>
    <col min="1289" max="1536" width="9.109375" style="247"/>
    <col min="1537" max="1537" width="11.88671875" style="247" customWidth="1"/>
    <col min="1538" max="1538" width="13.5546875" style="247" customWidth="1"/>
    <col min="1539" max="1541" width="9.109375" style="247"/>
    <col min="1542" max="1542" width="12.6640625" style="247" customWidth="1"/>
    <col min="1543" max="1543" width="27.44140625" style="247" customWidth="1"/>
    <col min="1544" max="1544" width="12.6640625" style="247" customWidth="1"/>
    <col min="1545" max="1792" width="9.109375" style="247"/>
    <col min="1793" max="1793" width="11.88671875" style="247" customWidth="1"/>
    <col min="1794" max="1794" width="13.5546875" style="247" customWidth="1"/>
    <col min="1795" max="1797" width="9.109375" style="247"/>
    <col min="1798" max="1798" width="12.6640625" style="247" customWidth="1"/>
    <col min="1799" max="1799" width="27.44140625" style="247" customWidth="1"/>
    <col min="1800" max="1800" width="12.6640625" style="247" customWidth="1"/>
    <col min="1801" max="2048" width="9.109375" style="247"/>
    <col min="2049" max="2049" width="11.88671875" style="247" customWidth="1"/>
    <col min="2050" max="2050" width="13.5546875" style="247" customWidth="1"/>
    <col min="2051" max="2053" width="9.109375" style="247"/>
    <col min="2054" max="2054" width="12.6640625" style="247" customWidth="1"/>
    <col min="2055" max="2055" width="27.44140625" style="247" customWidth="1"/>
    <col min="2056" max="2056" width="12.6640625" style="247" customWidth="1"/>
    <col min="2057" max="2304" width="9.109375" style="247"/>
    <col min="2305" max="2305" width="11.88671875" style="247" customWidth="1"/>
    <col min="2306" max="2306" width="13.5546875" style="247" customWidth="1"/>
    <col min="2307" max="2309" width="9.109375" style="247"/>
    <col min="2310" max="2310" width="12.6640625" style="247" customWidth="1"/>
    <col min="2311" max="2311" width="27.44140625" style="247" customWidth="1"/>
    <col min="2312" max="2312" width="12.6640625" style="247" customWidth="1"/>
    <col min="2313" max="2560" width="9.109375" style="247"/>
    <col min="2561" max="2561" width="11.88671875" style="247" customWidth="1"/>
    <col min="2562" max="2562" width="13.5546875" style="247" customWidth="1"/>
    <col min="2563" max="2565" width="9.109375" style="247"/>
    <col min="2566" max="2566" width="12.6640625" style="247" customWidth="1"/>
    <col min="2567" max="2567" width="27.44140625" style="247" customWidth="1"/>
    <col min="2568" max="2568" width="12.6640625" style="247" customWidth="1"/>
    <col min="2569" max="2816" width="9.109375" style="247"/>
    <col min="2817" max="2817" width="11.88671875" style="247" customWidth="1"/>
    <col min="2818" max="2818" width="13.5546875" style="247" customWidth="1"/>
    <col min="2819" max="2821" width="9.109375" style="247"/>
    <col min="2822" max="2822" width="12.6640625" style="247" customWidth="1"/>
    <col min="2823" max="2823" width="27.44140625" style="247" customWidth="1"/>
    <col min="2824" max="2824" width="12.6640625" style="247" customWidth="1"/>
    <col min="2825" max="3072" width="9.109375" style="247"/>
    <col min="3073" max="3073" width="11.88671875" style="247" customWidth="1"/>
    <col min="3074" max="3074" width="13.5546875" style="247" customWidth="1"/>
    <col min="3075" max="3077" width="9.109375" style="247"/>
    <col min="3078" max="3078" width="12.6640625" style="247" customWidth="1"/>
    <col min="3079" max="3079" width="27.44140625" style="247" customWidth="1"/>
    <col min="3080" max="3080" width="12.6640625" style="247" customWidth="1"/>
    <col min="3081" max="3328" width="9.109375" style="247"/>
    <col min="3329" max="3329" width="11.88671875" style="247" customWidth="1"/>
    <col min="3330" max="3330" width="13.5546875" style="247" customWidth="1"/>
    <col min="3331" max="3333" width="9.109375" style="247"/>
    <col min="3334" max="3334" width="12.6640625" style="247" customWidth="1"/>
    <col min="3335" max="3335" width="27.44140625" style="247" customWidth="1"/>
    <col min="3336" max="3336" width="12.6640625" style="247" customWidth="1"/>
    <col min="3337" max="3584" width="9.109375" style="247"/>
    <col min="3585" max="3585" width="11.88671875" style="247" customWidth="1"/>
    <col min="3586" max="3586" width="13.5546875" style="247" customWidth="1"/>
    <col min="3587" max="3589" width="9.109375" style="247"/>
    <col min="3590" max="3590" width="12.6640625" style="247" customWidth="1"/>
    <col min="3591" max="3591" width="27.44140625" style="247" customWidth="1"/>
    <col min="3592" max="3592" width="12.6640625" style="247" customWidth="1"/>
    <col min="3593" max="3840" width="9.109375" style="247"/>
    <col min="3841" max="3841" width="11.88671875" style="247" customWidth="1"/>
    <col min="3842" max="3842" width="13.5546875" style="247" customWidth="1"/>
    <col min="3843" max="3845" width="9.109375" style="247"/>
    <col min="3846" max="3846" width="12.6640625" style="247" customWidth="1"/>
    <col min="3847" max="3847" width="27.44140625" style="247" customWidth="1"/>
    <col min="3848" max="3848" width="12.6640625" style="247" customWidth="1"/>
    <col min="3849" max="4096" width="9.109375" style="247"/>
    <col min="4097" max="4097" width="11.88671875" style="247" customWidth="1"/>
    <col min="4098" max="4098" width="13.5546875" style="247" customWidth="1"/>
    <col min="4099" max="4101" width="9.109375" style="247"/>
    <col min="4102" max="4102" width="12.6640625" style="247" customWidth="1"/>
    <col min="4103" max="4103" width="27.44140625" style="247" customWidth="1"/>
    <col min="4104" max="4104" width="12.6640625" style="247" customWidth="1"/>
    <col min="4105" max="4352" width="9.109375" style="247"/>
    <col min="4353" max="4353" width="11.88671875" style="247" customWidth="1"/>
    <col min="4354" max="4354" width="13.5546875" style="247" customWidth="1"/>
    <col min="4355" max="4357" width="9.109375" style="247"/>
    <col min="4358" max="4358" width="12.6640625" style="247" customWidth="1"/>
    <col min="4359" max="4359" width="27.44140625" style="247" customWidth="1"/>
    <col min="4360" max="4360" width="12.6640625" style="247" customWidth="1"/>
    <col min="4361" max="4608" width="9.109375" style="247"/>
    <col min="4609" max="4609" width="11.88671875" style="247" customWidth="1"/>
    <col min="4610" max="4610" width="13.5546875" style="247" customWidth="1"/>
    <col min="4611" max="4613" width="9.109375" style="247"/>
    <col min="4614" max="4614" width="12.6640625" style="247" customWidth="1"/>
    <col min="4615" max="4615" width="27.44140625" style="247" customWidth="1"/>
    <col min="4616" max="4616" width="12.6640625" style="247" customWidth="1"/>
    <col min="4617" max="4864" width="9.109375" style="247"/>
    <col min="4865" max="4865" width="11.88671875" style="247" customWidth="1"/>
    <col min="4866" max="4866" width="13.5546875" style="247" customWidth="1"/>
    <col min="4867" max="4869" width="9.109375" style="247"/>
    <col min="4870" max="4870" width="12.6640625" style="247" customWidth="1"/>
    <col min="4871" max="4871" width="27.44140625" style="247" customWidth="1"/>
    <col min="4872" max="4872" width="12.6640625" style="247" customWidth="1"/>
    <col min="4873" max="5120" width="9.109375" style="247"/>
    <col min="5121" max="5121" width="11.88671875" style="247" customWidth="1"/>
    <col min="5122" max="5122" width="13.5546875" style="247" customWidth="1"/>
    <col min="5123" max="5125" width="9.109375" style="247"/>
    <col min="5126" max="5126" width="12.6640625" style="247" customWidth="1"/>
    <col min="5127" max="5127" width="27.44140625" style="247" customWidth="1"/>
    <col min="5128" max="5128" width="12.6640625" style="247" customWidth="1"/>
    <col min="5129" max="5376" width="9.109375" style="247"/>
    <col min="5377" max="5377" width="11.88671875" style="247" customWidth="1"/>
    <col min="5378" max="5378" width="13.5546875" style="247" customWidth="1"/>
    <col min="5379" max="5381" width="9.109375" style="247"/>
    <col min="5382" max="5382" width="12.6640625" style="247" customWidth="1"/>
    <col min="5383" max="5383" width="27.44140625" style="247" customWidth="1"/>
    <col min="5384" max="5384" width="12.6640625" style="247" customWidth="1"/>
    <col min="5385" max="5632" width="9.109375" style="247"/>
    <col min="5633" max="5633" width="11.88671875" style="247" customWidth="1"/>
    <col min="5634" max="5634" width="13.5546875" style="247" customWidth="1"/>
    <col min="5635" max="5637" width="9.109375" style="247"/>
    <col min="5638" max="5638" width="12.6640625" style="247" customWidth="1"/>
    <col min="5639" max="5639" width="27.44140625" style="247" customWidth="1"/>
    <col min="5640" max="5640" width="12.6640625" style="247" customWidth="1"/>
    <col min="5641" max="5888" width="9.109375" style="247"/>
    <col min="5889" max="5889" width="11.88671875" style="247" customWidth="1"/>
    <col min="5890" max="5890" width="13.5546875" style="247" customWidth="1"/>
    <col min="5891" max="5893" width="9.109375" style="247"/>
    <col min="5894" max="5894" width="12.6640625" style="247" customWidth="1"/>
    <col min="5895" max="5895" width="27.44140625" style="247" customWidth="1"/>
    <col min="5896" max="5896" width="12.6640625" style="247" customWidth="1"/>
    <col min="5897" max="6144" width="9.109375" style="247"/>
    <col min="6145" max="6145" width="11.88671875" style="247" customWidth="1"/>
    <col min="6146" max="6146" width="13.5546875" style="247" customWidth="1"/>
    <col min="6147" max="6149" width="9.109375" style="247"/>
    <col min="6150" max="6150" width="12.6640625" style="247" customWidth="1"/>
    <col min="6151" max="6151" width="27.44140625" style="247" customWidth="1"/>
    <col min="6152" max="6152" width="12.6640625" style="247" customWidth="1"/>
    <col min="6153" max="6400" width="9.109375" style="247"/>
    <col min="6401" max="6401" width="11.88671875" style="247" customWidth="1"/>
    <col min="6402" max="6402" width="13.5546875" style="247" customWidth="1"/>
    <col min="6403" max="6405" width="9.109375" style="247"/>
    <col min="6406" max="6406" width="12.6640625" style="247" customWidth="1"/>
    <col min="6407" max="6407" width="27.44140625" style="247" customWidth="1"/>
    <col min="6408" max="6408" width="12.6640625" style="247" customWidth="1"/>
    <col min="6409" max="6656" width="9.109375" style="247"/>
    <col min="6657" max="6657" width="11.88671875" style="247" customWidth="1"/>
    <col min="6658" max="6658" width="13.5546875" style="247" customWidth="1"/>
    <col min="6659" max="6661" width="9.109375" style="247"/>
    <col min="6662" max="6662" width="12.6640625" style="247" customWidth="1"/>
    <col min="6663" max="6663" width="27.44140625" style="247" customWidth="1"/>
    <col min="6664" max="6664" width="12.6640625" style="247" customWidth="1"/>
    <col min="6665" max="6912" width="9.109375" style="247"/>
    <col min="6913" max="6913" width="11.88671875" style="247" customWidth="1"/>
    <col min="6914" max="6914" width="13.5546875" style="247" customWidth="1"/>
    <col min="6915" max="6917" width="9.109375" style="247"/>
    <col min="6918" max="6918" width="12.6640625" style="247" customWidth="1"/>
    <col min="6919" max="6919" width="27.44140625" style="247" customWidth="1"/>
    <col min="6920" max="6920" width="12.6640625" style="247" customWidth="1"/>
    <col min="6921" max="7168" width="9.109375" style="247"/>
    <col min="7169" max="7169" width="11.88671875" style="247" customWidth="1"/>
    <col min="7170" max="7170" width="13.5546875" style="247" customWidth="1"/>
    <col min="7171" max="7173" width="9.109375" style="247"/>
    <col min="7174" max="7174" width="12.6640625" style="247" customWidth="1"/>
    <col min="7175" max="7175" width="27.44140625" style="247" customWidth="1"/>
    <col min="7176" max="7176" width="12.6640625" style="247" customWidth="1"/>
    <col min="7177" max="7424" width="9.109375" style="247"/>
    <col min="7425" max="7425" width="11.88671875" style="247" customWidth="1"/>
    <col min="7426" max="7426" width="13.5546875" style="247" customWidth="1"/>
    <col min="7427" max="7429" width="9.109375" style="247"/>
    <col min="7430" max="7430" width="12.6640625" style="247" customWidth="1"/>
    <col min="7431" max="7431" width="27.44140625" style="247" customWidth="1"/>
    <col min="7432" max="7432" width="12.6640625" style="247" customWidth="1"/>
    <col min="7433" max="7680" width="9.109375" style="247"/>
    <col min="7681" max="7681" width="11.88671875" style="247" customWidth="1"/>
    <col min="7682" max="7682" width="13.5546875" style="247" customWidth="1"/>
    <col min="7683" max="7685" width="9.109375" style="247"/>
    <col min="7686" max="7686" width="12.6640625" style="247" customWidth="1"/>
    <col min="7687" max="7687" width="27.44140625" style="247" customWidth="1"/>
    <col min="7688" max="7688" width="12.6640625" style="247" customWidth="1"/>
    <col min="7689" max="7936" width="9.109375" style="247"/>
    <col min="7937" max="7937" width="11.88671875" style="247" customWidth="1"/>
    <col min="7938" max="7938" width="13.5546875" style="247" customWidth="1"/>
    <col min="7939" max="7941" width="9.109375" style="247"/>
    <col min="7942" max="7942" width="12.6640625" style="247" customWidth="1"/>
    <col min="7943" max="7943" width="27.44140625" style="247" customWidth="1"/>
    <col min="7944" max="7944" width="12.6640625" style="247" customWidth="1"/>
    <col min="7945" max="8192" width="9.109375" style="247"/>
    <col min="8193" max="8193" width="11.88671875" style="247" customWidth="1"/>
    <col min="8194" max="8194" width="13.5546875" style="247" customWidth="1"/>
    <col min="8195" max="8197" width="9.109375" style="247"/>
    <col min="8198" max="8198" width="12.6640625" style="247" customWidth="1"/>
    <col min="8199" max="8199" width="27.44140625" style="247" customWidth="1"/>
    <col min="8200" max="8200" width="12.6640625" style="247" customWidth="1"/>
    <col min="8201" max="8448" width="9.109375" style="247"/>
    <col min="8449" max="8449" width="11.88671875" style="247" customWidth="1"/>
    <col min="8450" max="8450" width="13.5546875" style="247" customWidth="1"/>
    <col min="8451" max="8453" width="9.109375" style="247"/>
    <col min="8454" max="8454" width="12.6640625" style="247" customWidth="1"/>
    <col min="8455" max="8455" width="27.44140625" style="247" customWidth="1"/>
    <col min="8456" max="8456" width="12.6640625" style="247" customWidth="1"/>
    <col min="8457" max="8704" width="9.109375" style="247"/>
    <col min="8705" max="8705" width="11.88671875" style="247" customWidth="1"/>
    <col min="8706" max="8706" width="13.5546875" style="247" customWidth="1"/>
    <col min="8707" max="8709" width="9.109375" style="247"/>
    <col min="8710" max="8710" width="12.6640625" style="247" customWidth="1"/>
    <col min="8711" max="8711" width="27.44140625" style="247" customWidth="1"/>
    <col min="8712" max="8712" width="12.6640625" style="247" customWidth="1"/>
    <col min="8713" max="8960" width="9.109375" style="247"/>
    <col min="8961" max="8961" width="11.88671875" style="247" customWidth="1"/>
    <col min="8962" max="8962" width="13.5546875" style="247" customWidth="1"/>
    <col min="8963" max="8965" width="9.109375" style="247"/>
    <col min="8966" max="8966" width="12.6640625" style="247" customWidth="1"/>
    <col min="8967" max="8967" width="27.44140625" style="247" customWidth="1"/>
    <col min="8968" max="8968" width="12.6640625" style="247" customWidth="1"/>
    <col min="8969" max="9216" width="9.109375" style="247"/>
    <col min="9217" max="9217" width="11.88671875" style="247" customWidth="1"/>
    <col min="9218" max="9218" width="13.5546875" style="247" customWidth="1"/>
    <col min="9219" max="9221" width="9.109375" style="247"/>
    <col min="9222" max="9222" width="12.6640625" style="247" customWidth="1"/>
    <col min="9223" max="9223" width="27.44140625" style="247" customWidth="1"/>
    <col min="9224" max="9224" width="12.6640625" style="247" customWidth="1"/>
    <col min="9225" max="9472" width="9.109375" style="247"/>
    <col min="9473" max="9473" width="11.88671875" style="247" customWidth="1"/>
    <col min="9474" max="9474" width="13.5546875" style="247" customWidth="1"/>
    <col min="9475" max="9477" width="9.109375" style="247"/>
    <col min="9478" max="9478" width="12.6640625" style="247" customWidth="1"/>
    <col min="9479" max="9479" width="27.44140625" style="247" customWidth="1"/>
    <col min="9480" max="9480" width="12.6640625" style="247" customWidth="1"/>
    <col min="9481" max="9728" width="9.109375" style="247"/>
    <col min="9729" max="9729" width="11.88671875" style="247" customWidth="1"/>
    <col min="9730" max="9730" width="13.5546875" style="247" customWidth="1"/>
    <col min="9731" max="9733" width="9.109375" style="247"/>
    <col min="9734" max="9734" width="12.6640625" style="247" customWidth="1"/>
    <col min="9735" max="9735" width="27.44140625" style="247" customWidth="1"/>
    <col min="9736" max="9736" width="12.6640625" style="247" customWidth="1"/>
    <col min="9737" max="9984" width="9.109375" style="247"/>
    <col min="9985" max="9985" width="11.88671875" style="247" customWidth="1"/>
    <col min="9986" max="9986" width="13.5546875" style="247" customWidth="1"/>
    <col min="9987" max="9989" width="9.109375" style="247"/>
    <col min="9990" max="9990" width="12.6640625" style="247" customWidth="1"/>
    <col min="9991" max="9991" width="27.44140625" style="247" customWidth="1"/>
    <col min="9992" max="9992" width="12.6640625" style="247" customWidth="1"/>
    <col min="9993" max="10240" width="9.109375" style="247"/>
    <col min="10241" max="10241" width="11.88671875" style="247" customWidth="1"/>
    <col min="10242" max="10242" width="13.5546875" style="247" customWidth="1"/>
    <col min="10243" max="10245" width="9.109375" style="247"/>
    <col min="10246" max="10246" width="12.6640625" style="247" customWidth="1"/>
    <col min="10247" max="10247" width="27.44140625" style="247" customWidth="1"/>
    <col min="10248" max="10248" width="12.6640625" style="247" customWidth="1"/>
    <col min="10249" max="10496" width="9.109375" style="247"/>
    <col min="10497" max="10497" width="11.88671875" style="247" customWidth="1"/>
    <col min="10498" max="10498" width="13.5546875" style="247" customWidth="1"/>
    <col min="10499" max="10501" width="9.109375" style="247"/>
    <col min="10502" max="10502" width="12.6640625" style="247" customWidth="1"/>
    <col min="10503" max="10503" width="27.44140625" style="247" customWidth="1"/>
    <col min="10504" max="10504" width="12.6640625" style="247" customWidth="1"/>
    <col min="10505" max="10752" width="9.109375" style="247"/>
    <col min="10753" max="10753" width="11.88671875" style="247" customWidth="1"/>
    <col min="10754" max="10754" width="13.5546875" style="247" customWidth="1"/>
    <col min="10755" max="10757" width="9.109375" style="247"/>
    <col min="10758" max="10758" width="12.6640625" style="247" customWidth="1"/>
    <col min="10759" max="10759" width="27.44140625" style="247" customWidth="1"/>
    <col min="10760" max="10760" width="12.6640625" style="247" customWidth="1"/>
    <col min="10761" max="11008" width="9.109375" style="247"/>
    <col min="11009" max="11009" width="11.88671875" style="247" customWidth="1"/>
    <col min="11010" max="11010" width="13.5546875" style="247" customWidth="1"/>
    <col min="11011" max="11013" width="9.109375" style="247"/>
    <col min="11014" max="11014" width="12.6640625" style="247" customWidth="1"/>
    <col min="11015" max="11015" width="27.44140625" style="247" customWidth="1"/>
    <col min="11016" max="11016" width="12.6640625" style="247" customWidth="1"/>
    <col min="11017" max="11264" width="9.109375" style="247"/>
    <col min="11265" max="11265" width="11.88671875" style="247" customWidth="1"/>
    <col min="11266" max="11266" width="13.5546875" style="247" customWidth="1"/>
    <col min="11267" max="11269" width="9.109375" style="247"/>
    <col min="11270" max="11270" width="12.6640625" style="247" customWidth="1"/>
    <col min="11271" max="11271" width="27.44140625" style="247" customWidth="1"/>
    <col min="11272" max="11272" width="12.6640625" style="247" customWidth="1"/>
    <col min="11273" max="11520" width="9.109375" style="247"/>
    <col min="11521" max="11521" width="11.88671875" style="247" customWidth="1"/>
    <col min="11522" max="11522" width="13.5546875" style="247" customWidth="1"/>
    <col min="11523" max="11525" width="9.109375" style="247"/>
    <col min="11526" max="11526" width="12.6640625" style="247" customWidth="1"/>
    <col min="11527" max="11527" width="27.44140625" style="247" customWidth="1"/>
    <col min="11528" max="11528" width="12.6640625" style="247" customWidth="1"/>
    <col min="11529" max="11776" width="9.109375" style="247"/>
    <col min="11777" max="11777" width="11.88671875" style="247" customWidth="1"/>
    <col min="11778" max="11778" width="13.5546875" style="247" customWidth="1"/>
    <col min="11779" max="11781" width="9.109375" style="247"/>
    <col min="11782" max="11782" width="12.6640625" style="247" customWidth="1"/>
    <col min="11783" max="11783" width="27.44140625" style="247" customWidth="1"/>
    <col min="11784" max="11784" width="12.6640625" style="247" customWidth="1"/>
    <col min="11785" max="12032" width="9.109375" style="247"/>
    <col min="12033" max="12033" width="11.88671875" style="247" customWidth="1"/>
    <col min="12034" max="12034" width="13.5546875" style="247" customWidth="1"/>
    <col min="12035" max="12037" width="9.109375" style="247"/>
    <col min="12038" max="12038" width="12.6640625" style="247" customWidth="1"/>
    <col min="12039" max="12039" width="27.44140625" style="247" customWidth="1"/>
    <col min="12040" max="12040" width="12.6640625" style="247" customWidth="1"/>
    <col min="12041" max="12288" width="9.109375" style="247"/>
    <col min="12289" max="12289" width="11.88671875" style="247" customWidth="1"/>
    <col min="12290" max="12290" width="13.5546875" style="247" customWidth="1"/>
    <col min="12291" max="12293" width="9.109375" style="247"/>
    <col min="12294" max="12294" width="12.6640625" style="247" customWidth="1"/>
    <col min="12295" max="12295" width="27.44140625" style="247" customWidth="1"/>
    <col min="12296" max="12296" width="12.6640625" style="247" customWidth="1"/>
    <col min="12297" max="12544" width="9.109375" style="247"/>
    <col min="12545" max="12545" width="11.88671875" style="247" customWidth="1"/>
    <col min="12546" max="12546" width="13.5546875" style="247" customWidth="1"/>
    <col min="12547" max="12549" width="9.109375" style="247"/>
    <col min="12550" max="12550" width="12.6640625" style="247" customWidth="1"/>
    <col min="12551" max="12551" width="27.44140625" style="247" customWidth="1"/>
    <col min="12552" max="12552" width="12.6640625" style="247" customWidth="1"/>
    <col min="12553" max="12800" width="9.109375" style="247"/>
    <col min="12801" max="12801" width="11.88671875" style="247" customWidth="1"/>
    <col min="12802" max="12802" width="13.5546875" style="247" customWidth="1"/>
    <col min="12803" max="12805" width="9.109375" style="247"/>
    <col min="12806" max="12806" width="12.6640625" style="247" customWidth="1"/>
    <col min="12807" max="12807" width="27.44140625" style="247" customWidth="1"/>
    <col min="12808" max="12808" width="12.6640625" style="247" customWidth="1"/>
    <col min="12809" max="13056" width="9.109375" style="247"/>
    <col min="13057" max="13057" width="11.88671875" style="247" customWidth="1"/>
    <col min="13058" max="13058" width="13.5546875" style="247" customWidth="1"/>
    <col min="13059" max="13061" width="9.109375" style="247"/>
    <col min="13062" max="13062" width="12.6640625" style="247" customWidth="1"/>
    <col min="13063" max="13063" width="27.44140625" style="247" customWidth="1"/>
    <col min="13064" max="13064" width="12.6640625" style="247" customWidth="1"/>
    <col min="13065" max="13312" width="9.109375" style="247"/>
    <col min="13313" max="13313" width="11.88671875" style="247" customWidth="1"/>
    <col min="13314" max="13314" width="13.5546875" style="247" customWidth="1"/>
    <col min="13315" max="13317" width="9.109375" style="247"/>
    <col min="13318" max="13318" width="12.6640625" style="247" customWidth="1"/>
    <col min="13319" max="13319" width="27.44140625" style="247" customWidth="1"/>
    <col min="13320" max="13320" width="12.6640625" style="247" customWidth="1"/>
    <col min="13321" max="13568" width="9.109375" style="247"/>
    <col min="13569" max="13569" width="11.88671875" style="247" customWidth="1"/>
    <col min="13570" max="13570" width="13.5546875" style="247" customWidth="1"/>
    <col min="13571" max="13573" width="9.109375" style="247"/>
    <col min="13574" max="13574" width="12.6640625" style="247" customWidth="1"/>
    <col min="13575" max="13575" width="27.44140625" style="247" customWidth="1"/>
    <col min="13576" max="13576" width="12.6640625" style="247" customWidth="1"/>
    <col min="13577" max="13824" width="9.109375" style="247"/>
    <col min="13825" max="13825" width="11.88671875" style="247" customWidth="1"/>
    <col min="13826" max="13826" width="13.5546875" style="247" customWidth="1"/>
    <col min="13827" max="13829" width="9.109375" style="247"/>
    <col min="13830" max="13830" width="12.6640625" style="247" customWidth="1"/>
    <col min="13831" max="13831" width="27.44140625" style="247" customWidth="1"/>
    <col min="13832" max="13832" width="12.6640625" style="247" customWidth="1"/>
    <col min="13833" max="14080" width="9.109375" style="247"/>
    <col min="14081" max="14081" width="11.88671875" style="247" customWidth="1"/>
    <col min="14082" max="14082" width="13.5546875" style="247" customWidth="1"/>
    <col min="14083" max="14085" width="9.109375" style="247"/>
    <col min="14086" max="14086" width="12.6640625" style="247" customWidth="1"/>
    <col min="14087" max="14087" width="27.44140625" style="247" customWidth="1"/>
    <col min="14088" max="14088" width="12.6640625" style="247" customWidth="1"/>
    <col min="14089" max="14336" width="9.109375" style="247"/>
    <col min="14337" max="14337" width="11.88671875" style="247" customWidth="1"/>
    <col min="14338" max="14338" width="13.5546875" style="247" customWidth="1"/>
    <col min="14339" max="14341" width="9.109375" style="247"/>
    <col min="14342" max="14342" width="12.6640625" style="247" customWidth="1"/>
    <col min="14343" max="14343" width="27.44140625" style="247" customWidth="1"/>
    <col min="14344" max="14344" width="12.6640625" style="247" customWidth="1"/>
    <col min="14345" max="14592" width="9.109375" style="247"/>
    <col min="14593" max="14593" width="11.88671875" style="247" customWidth="1"/>
    <col min="14594" max="14594" width="13.5546875" style="247" customWidth="1"/>
    <col min="14595" max="14597" width="9.109375" style="247"/>
    <col min="14598" max="14598" width="12.6640625" style="247" customWidth="1"/>
    <col min="14599" max="14599" width="27.44140625" style="247" customWidth="1"/>
    <col min="14600" max="14600" width="12.6640625" style="247" customWidth="1"/>
    <col min="14601" max="14848" width="9.109375" style="247"/>
    <col min="14849" max="14849" width="11.88671875" style="247" customWidth="1"/>
    <col min="14850" max="14850" width="13.5546875" style="247" customWidth="1"/>
    <col min="14851" max="14853" width="9.109375" style="247"/>
    <col min="14854" max="14854" width="12.6640625" style="247" customWidth="1"/>
    <col min="14855" max="14855" width="27.44140625" style="247" customWidth="1"/>
    <col min="14856" max="14856" width="12.6640625" style="247" customWidth="1"/>
    <col min="14857" max="15104" width="9.109375" style="247"/>
    <col min="15105" max="15105" width="11.88671875" style="247" customWidth="1"/>
    <col min="15106" max="15106" width="13.5546875" style="247" customWidth="1"/>
    <col min="15107" max="15109" width="9.109375" style="247"/>
    <col min="15110" max="15110" width="12.6640625" style="247" customWidth="1"/>
    <col min="15111" max="15111" width="27.44140625" style="247" customWidth="1"/>
    <col min="15112" max="15112" width="12.6640625" style="247" customWidth="1"/>
    <col min="15113" max="15360" width="9.109375" style="247"/>
    <col min="15361" max="15361" width="11.88671875" style="247" customWidth="1"/>
    <col min="15362" max="15362" width="13.5546875" style="247" customWidth="1"/>
    <col min="15363" max="15365" width="9.109375" style="247"/>
    <col min="15366" max="15366" width="12.6640625" style="247" customWidth="1"/>
    <col min="15367" max="15367" width="27.44140625" style="247" customWidth="1"/>
    <col min="15368" max="15368" width="12.6640625" style="247" customWidth="1"/>
    <col min="15369" max="15616" width="9.109375" style="247"/>
    <col min="15617" max="15617" width="11.88671875" style="247" customWidth="1"/>
    <col min="15618" max="15618" width="13.5546875" style="247" customWidth="1"/>
    <col min="15619" max="15621" width="9.109375" style="247"/>
    <col min="15622" max="15622" width="12.6640625" style="247" customWidth="1"/>
    <col min="15623" max="15623" width="27.44140625" style="247" customWidth="1"/>
    <col min="15624" max="15624" width="12.6640625" style="247" customWidth="1"/>
    <col min="15625" max="15872" width="9.109375" style="247"/>
    <col min="15873" max="15873" width="11.88671875" style="247" customWidth="1"/>
    <col min="15874" max="15874" width="13.5546875" style="247" customWidth="1"/>
    <col min="15875" max="15877" width="9.109375" style="247"/>
    <col min="15878" max="15878" width="12.6640625" style="247" customWidth="1"/>
    <col min="15879" max="15879" width="27.44140625" style="247" customWidth="1"/>
    <col min="15880" max="15880" width="12.6640625" style="247" customWidth="1"/>
    <col min="15881" max="16128" width="9.109375" style="247"/>
    <col min="16129" max="16129" width="11.88671875" style="247" customWidth="1"/>
    <col min="16130" max="16130" width="13.5546875" style="247" customWidth="1"/>
    <col min="16131" max="16133" width="9.109375" style="247"/>
    <col min="16134" max="16134" width="12.6640625" style="247" customWidth="1"/>
    <col min="16135" max="16135" width="27.44140625" style="247" customWidth="1"/>
    <col min="16136" max="16136" width="12.6640625" style="247" customWidth="1"/>
    <col min="16137" max="16384" width="9.109375" style="247"/>
  </cols>
  <sheetData>
    <row r="1" spans="1:8" ht="12.6" thickTop="1">
      <c r="A1" s="1439" t="s">
        <v>458</v>
      </c>
      <c r="B1" s="1440"/>
      <c r="C1" s="1440"/>
      <c r="D1" s="1440"/>
      <c r="E1" s="1440"/>
      <c r="F1" s="1440"/>
      <c r="G1" s="1440"/>
      <c r="H1" s="1441"/>
    </row>
    <row r="2" spans="1:8" ht="12">
      <c r="A2" s="1442" t="s">
        <v>459</v>
      </c>
      <c r="B2" s="1443"/>
      <c r="C2" s="1443"/>
      <c r="D2" s="1443"/>
      <c r="E2" s="1443"/>
      <c r="F2" s="1443"/>
      <c r="G2" s="1443"/>
      <c r="H2" s="1444"/>
    </row>
    <row r="3" spans="1:8">
      <c r="A3" s="248"/>
      <c r="H3" s="249"/>
    </row>
    <row r="4" spans="1:8" ht="12">
      <c r="A4" s="1445" t="s">
        <v>460</v>
      </c>
      <c r="B4" s="1446"/>
      <c r="C4" s="1446"/>
      <c r="D4" s="1446"/>
      <c r="E4" s="1446"/>
      <c r="F4" s="1446"/>
      <c r="G4" s="1447"/>
      <c r="H4" s="1448" t="s">
        <v>461</v>
      </c>
    </row>
    <row r="5" spans="1:8" ht="12">
      <c r="A5" s="1450" t="s">
        <v>462</v>
      </c>
      <c r="B5" s="1451"/>
      <c r="C5" s="1451"/>
      <c r="D5" s="1451"/>
      <c r="E5" s="1451"/>
      <c r="F5" s="1451"/>
      <c r="G5" s="1452"/>
      <c r="H5" s="1449"/>
    </row>
    <row r="6" spans="1:8" ht="15.6">
      <c r="A6" s="1436" t="s">
        <v>463</v>
      </c>
      <c r="B6" s="1437"/>
      <c r="C6" s="1437"/>
      <c r="D6" s="1437"/>
      <c r="E6" s="1437"/>
      <c r="F6" s="1437"/>
      <c r="G6" s="1438"/>
      <c r="H6" s="250">
        <v>120.56</v>
      </c>
    </row>
    <row r="7" spans="1:8" ht="15.6">
      <c r="A7" s="1456" t="s">
        <v>464</v>
      </c>
      <c r="B7" s="1457"/>
      <c r="C7" s="1457"/>
      <c r="D7" s="1457"/>
      <c r="E7" s="1457"/>
      <c r="F7" s="1457"/>
      <c r="G7" s="1458"/>
      <c r="H7" s="251">
        <v>115.56</v>
      </c>
    </row>
    <row r="8" spans="1:8" ht="15.6">
      <c r="A8" s="1459" t="s">
        <v>465</v>
      </c>
      <c r="B8" s="1460"/>
      <c r="C8" s="1460"/>
      <c r="D8" s="1460"/>
      <c r="E8" s="1460"/>
      <c r="F8" s="1460"/>
      <c r="G8" s="1461"/>
      <c r="H8" s="252">
        <v>95.56</v>
      </c>
    </row>
    <row r="9" spans="1:8" ht="15.6">
      <c r="A9" s="1462" t="s">
        <v>466</v>
      </c>
      <c r="B9" s="1463"/>
      <c r="C9" s="1463"/>
      <c r="D9" s="1463"/>
      <c r="E9" s="1463"/>
      <c r="F9" s="1463"/>
      <c r="G9" s="1464"/>
      <c r="H9" s="253"/>
    </row>
    <row r="10" spans="1:8" ht="15.6">
      <c r="A10" s="1436" t="s">
        <v>463</v>
      </c>
      <c r="B10" s="1437"/>
      <c r="C10" s="1437"/>
      <c r="D10" s="1437"/>
      <c r="E10" s="1437"/>
      <c r="F10" s="1437"/>
      <c r="G10" s="1438"/>
      <c r="H10" s="254">
        <v>20</v>
      </c>
    </row>
    <row r="11" spans="1:8" ht="15.6">
      <c r="A11" s="1456" t="s">
        <v>465</v>
      </c>
      <c r="B11" s="1457"/>
      <c r="C11" s="1457"/>
      <c r="D11" s="1457"/>
      <c r="E11" s="1457"/>
      <c r="F11" s="1457"/>
      <c r="G11" s="1458"/>
      <c r="H11" s="255">
        <v>15</v>
      </c>
    </row>
    <row r="12" spans="1:8" ht="15.6">
      <c r="A12" s="1445" t="s">
        <v>467</v>
      </c>
      <c r="B12" s="1446"/>
      <c r="C12" s="1446"/>
      <c r="D12" s="1446"/>
      <c r="E12" s="1446"/>
      <c r="F12" s="1446"/>
      <c r="G12" s="1447"/>
      <c r="H12" s="256"/>
    </row>
    <row r="13" spans="1:8" ht="15.6">
      <c r="A13" s="1465" t="s">
        <v>463</v>
      </c>
      <c r="B13" s="1466"/>
      <c r="C13" s="1466"/>
      <c r="D13" s="1466"/>
      <c r="E13" s="1466"/>
      <c r="F13" s="1466"/>
      <c r="G13" s="1467"/>
      <c r="H13" s="257">
        <v>40</v>
      </c>
    </row>
    <row r="14" spans="1:8" ht="15.6">
      <c r="A14" s="1468" t="s">
        <v>465</v>
      </c>
      <c r="B14" s="1469"/>
      <c r="C14" s="1469"/>
      <c r="D14" s="1469"/>
      <c r="E14" s="1469"/>
      <c r="F14" s="1469"/>
      <c r="G14" s="1470"/>
      <c r="H14" s="255">
        <v>30</v>
      </c>
    </row>
    <row r="15" spans="1:8" ht="15">
      <c r="A15" s="248"/>
      <c r="H15" s="258"/>
    </row>
    <row r="16" spans="1:8" ht="15" customHeight="1">
      <c r="A16" s="1471" t="s">
        <v>468</v>
      </c>
      <c r="B16" s="1472"/>
      <c r="C16" s="1472"/>
      <c r="D16" s="1472"/>
      <c r="E16" s="1472"/>
      <c r="F16" s="1472"/>
      <c r="G16" s="1472"/>
      <c r="H16" s="1473"/>
    </row>
    <row r="17" spans="1:8">
      <c r="A17" s="1474"/>
      <c r="B17" s="1475"/>
      <c r="C17" s="1475"/>
      <c r="D17" s="1475"/>
      <c r="E17" s="1475"/>
      <c r="F17" s="1475"/>
      <c r="G17" s="1475"/>
      <c r="H17" s="1476"/>
    </row>
    <row r="18" spans="1:8">
      <c r="A18" s="1474"/>
      <c r="B18" s="1475"/>
      <c r="C18" s="1475"/>
      <c r="D18" s="1475"/>
      <c r="E18" s="1475"/>
      <c r="F18" s="1475"/>
      <c r="G18" s="1475"/>
      <c r="H18" s="1476"/>
    </row>
    <row r="19" spans="1:8" ht="15" customHeight="1">
      <c r="A19" s="1474"/>
      <c r="B19" s="1475"/>
      <c r="C19" s="1475"/>
      <c r="D19" s="1475"/>
      <c r="E19" s="1475"/>
      <c r="F19" s="1475"/>
      <c r="G19" s="1475"/>
      <c r="H19" s="1476"/>
    </row>
    <row r="20" spans="1:8" ht="15" customHeight="1">
      <c r="A20" s="1477"/>
      <c r="B20" s="1478"/>
      <c r="C20" s="1478"/>
      <c r="D20" s="1478"/>
      <c r="E20" s="1478"/>
      <c r="F20" s="1478"/>
      <c r="G20" s="1478"/>
      <c r="H20" s="1479"/>
    </row>
    <row r="21" spans="1:8" ht="15.75" customHeight="1">
      <c r="A21" s="1480" t="s">
        <v>469</v>
      </c>
      <c r="B21" s="1480"/>
      <c r="C21" s="1480"/>
      <c r="D21" s="1480"/>
      <c r="E21" s="1480"/>
      <c r="F21" s="1480"/>
      <c r="G21" s="1480"/>
      <c r="H21" s="1481"/>
    </row>
    <row r="22" spans="1:8" ht="15.75" customHeight="1">
      <c r="A22" s="1482"/>
      <c r="B22" s="1482"/>
      <c r="C22" s="1482"/>
      <c r="D22" s="1482"/>
      <c r="E22" s="1482"/>
      <c r="F22" s="1482"/>
      <c r="G22" s="1482"/>
      <c r="H22" s="1483"/>
    </row>
    <row r="23" spans="1:8" ht="12" customHeight="1">
      <c r="A23" s="1482"/>
      <c r="B23" s="1482"/>
      <c r="C23" s="1482"/>
      <c r="D23" s="1482"/>
      <c r="E23" s="1482"/>
      <c r="F23" s="1482"/>
      <c r="G23" s="1482"/>
      <c r="H23" s="1483"/>
    </row>
    <row r="24" spans="1:8" ht="12" customHeight="1">
      <c r="A24" s="1482"/>
      <c r="B24" s="1482"/>
      <c r="C24" s="1482"/>
      <c r="D24" s="1482"/>
      <c r="E24" s="1482"/>
      <c r="F24" s="1482"/>
      <c r="G24" s="1482"/>
      <c r="H24" s="1483"/>
    </row>
    <row r="25" spans="1:8" ht="15">
      <c r="A25" s="259"/>
      <c r="B25" s="260"/>
      <c r="C25" s="260"/>
      <c r="D25" s="260"/>
      <c r="E25" s="260"/>
      <c r="F25" s="260"/>
      <c r="G25" s="260"/>
      <c r="H25" s="261"/>
    </row>
    <row r="26" spans="1:8" ht="15.6">
      <c r="A26" s="1484" t="s">
        <v>470</v>
      </c>
      <c r="B26" s="1485"/>
      <c r="C26" s="1485"/>
      <c r="D26" s="1485"/>
      <c r="E26" s="1485"/>
      <c r="F26" s="1485"/>
      <c r="G26" s="1486"/>
      <c r="H26" s="262">
        <v>15</v>
      </c>
    </row>
    <row r="27" spans="1:8" ht="15.6">
      <c r="A27" s="1453" t="s">
        <v>471</v>
      </c>
      <c r="B27" s="1454"/>
      <c r="C27" s="1454"/>
      <c r="D27" s="1454"/>
      <c r="E27" s="1454"/>
      <c r="F27" s="1454"/>
      <c r="G27" s="1455"/>
      <c r="H27" s="263">
        <v>10</v>
      </c>
    </row>
    <row r="28" spans="1:8" ht="15.6">
      <c r="A28" s="264"/>
      <c r="B28" s="265"/>
      <c r="C28" s="265"/>
      <c r="D28" s="265"/>
      <c r="E28" s="265"/>
      <c r="F28" s="265"/>
      <c r="G28" s="265"/>
      <c r="H28" s="266"/>
    </row>
    <row r="29" spans="1:8" ht="15" customHeight="1">
      <c r="A29" s="1490" t="s">
        <v>472</v>
      </c>
      <c r="B29" s="1491"/>
      <c r="C29" s="1491"/>
      <c r="D29" s="1491"/>
      <c r="E29" s="1491"/>
      <c r="F29" s="1491"/>
      <c r="G29" s="1491"/>
      <c r="H29" s="1491"/>
    </row>
    <row r="30" spans="1:8">
      <c r="A30" s="1492"/>
      <c r="B30" s="1493"/>
      <c r="C30" s="1493"/>
      <c r="D30" s="1493"/>
      <c r="E30" s="1493"/>
      <c r="F30" s="1493"/>
      <c r="G30" s="1493"/>
      <c r="H30" s="1493"/>
    </row>
    <row r="31" spans="1:8">
      <c r="A31" s="1494"/>
      <c r="B31" s="1495"/>
      <c r="C31" s="1495"/>
      <c r="D31" s="1495"/>
      <c r="E31" s="1495"/>
      <c r="F31" s="1495"/>
      <c r="G31" s="1495"/>
      <c r="H31" s="1495"/>
    </row>
    <row r="32" spans="1:8" ht="15.6">
      <c r="A32" s="1484" t="s">
        <v>470</v>
      </c>
      <c r="B32" s="1485"/>
      <c r="C32" s="1485"/>
      <c r="D32" s="1485"/>
      <c r="E32" s="1485"/>
      <c r="F32" s="1485"/>
      <c r="G32" s="1486"/>
      <c r="H32" s="262">
        <v>12</v>
      </c>
    </row>
    <row r="33" spans="1:8" ht="15.6">
      <c r="A33" s="1453" t="s">
        <v>471</v>
      </c>
      <c r="B33" s="1454"/>
      <c r="C33" s="1454"/>
      <c r="D33" s="1454"/>
      <c r="E33" s="1454"/>
      <c r="F33" s="1454"/>
      <c r="G33" s="1455"/>
      <c r="H33" s="263">
        <v>8</v>
      </c>
    </row>
    <row r="34" spans="1:8" ht="15.6">
      <c r="A34" s="264"/>
      <c r="B34" s="265"/>
      <c r="C34" s="265"/>
      <c r="D34" s="265"/>
      <c r="E34" s="265"/>
      <c r="F34" s="265"/>
      <c r="G34" s="265"/>
      <c r="H34" s="266"/>
    </row>
    <row r="35" spans="1:8" ht="15">
      <c r="A35" s="1490" t="s">
        <v>473</v>
      </c>
      <c r="B35" s="1491"/>
      <c r="C35" s="1491"/>
      <c r="D35" s="1491"/>
      <c r="E35" s="1491"/>
      <c r="F35" s="1491"/>
      <c r="G35" s="1496"/>
      <c r="H35" s="267"/>
    </row>
    <row r="36" spans="1:8" ht="15">
      <c r="A36" s="1494"/>
      <c r="B36" s="1495"/>
      <c r="C36" s="1495"/>
      <c r="D36" s="1495"/>
      <c r="E36" s="1495"/>
      <c r="F36" s="1495"/>
      <c r="G36" s="1497"/>
      <c r="H36" s="268"/>
    </row>
    <row r="37" spans="1:8" ht="15.6">
      <c r="A37" s="1484" t="s">
        <v>470</v>
      </c>
      <c r="B37" s="1485"/>
      <c r="C37" s="1485"/>
      <c r="D37" s="1485"/>
      <c r="E37" s="1485"/>
      <c r="F37" s="1485"/>
      <c r="G37" s="1486"/>
      <c r="H37" s="269">
        <v>10</v>
      </c>
    </row>
    <row r="38" spans="1:8" ht="15.6">
      <c r="A38" s="1453" t="s">
        <v>471</v>
      </c>
      <c r="B38" s="1454"/>
      <c r="C38" s="1454"/>
      <c r="D38" s="1454"/>
      <c r="E38" s="1454"/>
      <c r="F38" s="1454"/>
      <c r="G38" s="1455"/>
      <c r="H38" s="263">
        <v>7</v>
      </c>
    </row>
    <row r="39" spans="1:8" ht="15.6">
      <c r="A39" s="264"/>
      <c r="B39" s="265"/>
      <c r="C39" s="265"/>
      <c r="D39" s="265"/>
      <c r="E39" s="265"/>
      <c r="F39" s="265"/>
      <c r="G39" s="265"/>
      <c r="H39" s="266"/>
    </row>
    <row r="40" spans="1:8" ht="15">
      <c r="A40" s="1490" t="s">
        <v>474</v>
      </c>
      <c r="B40" s="1491"/>
      <c r="C40" s="1491"/>
      <c r="D40" s="1491"/>
      <c r="E40" s="1491"/>
      <c r="F40" s="1491"/>
      <c r="G40" s="1491"/>
      <c r="H40" s="267"/>
    </row>
    <row r="41" spans="1:8" ht="12">
      <c r="A41" s="1492"/>
      <c r="B41" s="1493"/>
      <c r="C41" s="1493"/>
      <c r="D41" s="1493"/>
      <c r="E41" s="1493"/>
      <c r="F41" s="1493"/>
      <c r="G41" s="1493"/>
      <c r="H41" s="270"/>
    </row>
    <row r="42" spans="1:8" ht="12">
      <c r="A42" s="1492"/>
      <c r="B42" s="1493"/>
      <c r="C42" s="1493"/>
      <c r="D42" s="1493"/>
      <c r="E42" s="1493"/>
      <c r="F42" s="1493"/>
      <c r="G42" s="1493"/>
      <c r="H42" s="270"/>
    </row>
    <row r="43" spans="1:8" ht="12">
      <c r="A43" s="1494"/>
      <c r="B43" s="1495"/>
      <c r="C43" s="1495"/>
      <c r="D43" s="1495"/>
      <c r="E43" s="1495"/>
      <c r="F43" s="1495"/>
      <c r="G43" s="1495"/>
      <c r="H43" s="270"/>
    </row>
    <row r="44" spans="1:8" ht="15.6">
      <c r="A44" s="1484" t="s">
        <v>470</v>
      </c>
      <c r="B44" s="1485"/>
      <c r="C44" s="1485"/>
      <c r="D44" s="1485"/>
      <c r="E44" s="1485"/>
      <c r="F44" s="1485"/>
      <c r="G44" s="1486"/>
      <c r="H44" s="269">
        <v>9</v>
      </c>
    </row>
    <row r="45" spans="1:8" ht="15.6">
      <c r="A45" s="1453" t="s">
        <v>471</v>
      </c>
      <c r="B45" s="1454"/>
      <c r="C45" s="1454"/>
      <c r="D45" s="1454"/>
      <c r="E45" s="1454"/>
      <c r="F45" s="1454"/>
      <c r="G45" s="1455"/>
      <c r="H45" s="263">
        <v>6</v>
      </c>
    </row>
    <row r="46" spans="1:8" ht="15.6">
      <c r="A46" s="264"/>
      <c r="B46" s="265"/>
      <c r="C46" s="265"/>
      <c r="D46" s="265"/>
      <c r="E46" s="265"/>
      <c r="F46" s="265"/>
      <c r="G46" s="265"/>
      <c r="H46" s="266"/>
    </row>
    <row r="47" spans="1:8" ht="12">
      <c r="A47" s="1490" t="s">
        <v>475</v>
      </c>
      <c r="B47" s="1491"/>
      <c r="C47" s="1491"/>
      <c r="D47" s="1491"/>
      <c r="E47" s="1491"/>
      <c r="F47" s="1491"/>
      <c r="G47" s="1491"/>
      <c r="H47" s="271"/>
    </row>
    <row r="48" spans="1:8" ht="15">
      <c r="A48" s="1492"/>
      <c r="B48" s="1493"/>
      <c r="C48" s="1493"/>
      <c r="D48" s="1493"/>
      <c r="E48" s="1493"/>
      <c r="F48" s="1493"/>
      <c r="G48" s="1493"/>
      <c r="H48" s="268"/>
    </row>
    <row r="49" spans="1:8" ht="33.75" customHeight="1">
      <c r="A49" s="1494"/>
      <c r="B49" s="1495"/>
      <c r="C49" s="1495"/>
      <c r="D49" s="1495"/>
      <c r="E49" s="1495"/>
      <c r="F49" s="1495"/>
      <c r="G49" s="1495"/>
      <c r="H49" s="268"/>
    </row>
    <row r="50" spans="1:8" ht="15.6">
      <c r="A50" s="1484" t="s">
        <v>470</v>
      </c>
      <c r="B50" s="1485"/>
      <c r="C50" s="1485"/>
      <c r="D50" s="1485"/>
      <c r="E50" s="1485"/>
      <c r="F50" s="1485"/>
      <c r="G50" s="1486"/>
      <c r="H50" s="269">
        <v>6</v>
      </c>
    </row>
    <row r="51" spans="1:8" ht="16.2" thickBot="1">
      <c r="A51" s="1487" t="s">
        <v>471</v>
      </c>
      <c r="B51" s="1488"/>
      <c r="C51" s="1488"/>
      <c r="D51" s="1488"/>
      <c r="E51" s="1488"/>
      <c r="F51" s="1488"/>
      <c r="G51" s="1489"/>
      <c r="H51" s="272">
        <v>4</v>
      </c>
    </row>
    <row r="52" spans="1:8" ht="12" thickTop="1"/>
  </sheetData>
  <mergeCells count="30">
    <mergeCell ref="A51:G51"/>
    <mergeCell ref="A29:H31"/>
    <mergeCell ref="A32:G32"/>
    <mergeCell ref="A33:G33"/>
    <mergeCell ref="A35:G36"/>
    <mergeCell ref="A37:G37"/>
    <mergeCell ref="A38:G38"/>
    <mergeCell ref="A40:G43"/>
    <mergeCell ref="A44:G44"/>
    <mergeCell ref="A45:G45"/>
    <mergeCell ref="A47:G49"/>
    <mergeCell ref="A50:G50"/>
    <mergeCell ref="A27:G27"/>
    <mergeCell ref="A7:G7"/>
    <mergeCell ref="A8:G8"/>
    <mergeCell ref="A9:G9"/>
    <mergeCell ref="A10:G10"/>
    <mergeCell ref="A11:G11"/>
    <mergeCell ref="A12:G12"/>
    <mergeCell ref="A13:G13"/>
    <mergeCell ref="A14:G14"/>
    <mergeCell ref="A16:H20"/>
    <mergeCell ref="A21:H24"/>
    <mergeCell ref="A26:G26"/>
    <mergeCell ref="A6:G6"/>
    <mergeCell ref="A1:H1"/>
    <mergeCell ref="A2:H2"/>
    <mergeCell ref="A4:G4"/>
    <mergeCell ref="H4:H5"/>
    <mergeCell ref="A5:G5"/>
  </mergeCells>
  <printOptions horizontalCentered="1"/>
  <pageMargins left="0.08" right="0.08" top="0.79" bottom="0.79" header="0.12" footer="0.1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AQ272"/>
  <sheetViews>
    <sheetView zoomScale="120" zoomScaleNormal="120" workbookViewId="0">
      <selection activeCell="A9" sqref="A9:C9"/>
    </sheetView>
  </sheetViews>
  <sheetFormatPr defaultRowHeight="11.4"/>
  <cols>
    <col min="1" max="1" width="14.109375" style="278" customWidth="1"/>
    <col min="2" max="2" width="8.88671875" style="278" customWidth="1"/>
    <col min="3" max="3" width="12.5546875" style="278" customWidth="1"/>
    <col min="4" max="4" width="9" style="278" customWidth="1"/>
    <col min="5" max="5" width="11" style="278" customWidth="1"/>
    <col min="6" max="6" width="11.109375" style="278" customWidth="1"/>
    <col min="7" max="7" width="8.33203125" style="278" customWidth="1"/>
    <col min="8" max="8" width="6.109375" style="277" customWidth="1"/>
    <col min="9" max="9" width="7.5546875" style="277" customWidth="1"/>
    <col min="10" max="11" width="5.109375" style="277" customWidth="1"/>
    <col min="12" max="12" width="7.88671875" style="277" customWidth="1"/>
    <col min="13" max="13" width="8.6640625" style="277" customWidth="1"/>
    <col min="14" max="14" width="5" style="277" customWidth="1"/>
    <col min="15" max="15" width="11.33203125" style="277" customWidth="1"/>
    <col min="16" max="16" width="7.109375" style="277" customWidth="1"/>
    <col min="17" max="17" width="7.33203125" style="277" customWidth="1"/>
    <col min="18" max="18" width="2.6640625" style="277" customWidth="1"/>
    <col min="19" max="19" width="3.6640625" style="277" customWidth="1"/>
    <col min="20" max="20" width="4.6640625" style="277" customWidth="1"/>
    <col min="21" max="21" width="6.5546875" style="277" bestFit="1" customWidth="1"/>
    <col min="22" max="22" width="4.6640625" style="277" customWidth="1"/>
    <col min="23" max="23" width="11.21875" style="277" bestFit="1" customWidth="1"/>
    <col min="24" max="24" width="4.6640625" style="278" customWidth="1"/>
    <col min="25" max="25" width="6.5546875" style="278" bestFit="1" customWidth="1"/>
    <col min="26" max="26" width="6" style="278" customWidth="1"/>
    <col min="27" max="27" width="6.5546875" style="278" bestFit="1" customWidth="1"/>
    <col min="28" max="28" width="4.6640625" style="278" customWidth="1"/>
    <col min="29" max="29" width="6.5546875" style="278" bestFit="1" customWidth="1"/>
    <col min="30" max="30" width="4.6640625" style="278" customWidth="1"/>
    <col min="31" max="31" width="6.5546875" style="278" bestFit="1" customWidth="1"/>
    <col min="32" max="32" width="4.6640625" style="278" customWidth="1"/>
    <col min="33" max="33" width="6.5546875" style="278" bestFit="1" customWidth="1"/>
    <col min="34" max="34" width="4.6640625" style="278" customWidth="1"/>
    <col min="35" max="35" width="6.5546875" style="278" bestFit="1" customWidth="1"/>
    <col min="36" max="36" width="4.6640625" style="278" customWidth="1"/>
    <col min="37" max="37" width="6.77734375" style="278" customWidth="1"/>
    <col min="38" max="38" width="9.109375" style="278"/>
    <col min="39" max="39" width="2.44140625" style="278" customWidth="1"/>
    <col min="40" max="40" width="7.5546875" style="278" customWidth="1"/>
    <col min="41" max="41" width="7.33203125" style="278" customWidth="1"/>
    <col min="42" max="42" width="6" style="278" customWidth="1"/>
    <col min="43" max="43" width="6.5546875" style="278" customWidth="1"/>
    <col min="44" max="256" width="9.109375" style="278"/>
    <col min="257" max="257" width="14.109375" style="278" customWidth="1"/>
    <col min="258" max="258" width="8.88671875" style="278" customWidth="1"/>
    <col min="259" max="259" width="12.5546875" style="278" customWidth="1"/>
    <col min="260" max="260" width="9" style="278" customWidth="1"/>
    <col min="261" max="261" width="11" style="278" customWidth="1"/>
    <col min="262" max="262" width="11.109375" style="278" customWidth="1"/>
    <col min="263" max="263" width="8.33203125" style="278" customWidth="1"/>
    <col min="264" max="264" width="6.109375" style="278" customWidth="1"/>
    <col min="265" max="265" width="7.5546875" style="278" customWidth="1"/>
    <col min="266" max="267" width="5.109375" style="278" customWidth="1"/>
    <col min="268" max="268" width="7.88671875" style="278" customWidth="1"/>
    <col min="269" max="269" width="8.6640625" style="278" customWidth="1"/>
    <col min="270" max="270" width="5" style="278" customWidth="1"/>
    <col min="271" max="271" width="11.33203125" style="278" customWidth="1"/>
    <col min="272" max="272" width="7.109375" style="278" customWidth="1"/>
    <col min="273" max="273" width="7.33203125" style="278" customWidth="1"/>
    <col min="274" max="274" width="2.6640625" style="278" customWidth="1"/>
    <col min="275" max="275" width="3.6640625" style="278" customWidth="1"/>
    <col min="276" max="276" width="4.6640625" style="278" customWidth="1"/>
    <col min="277" max="277" width="5.6640625" style="278" customWidth="1"/>
    <col min="278" max="278" width="4.6640625" style="278" customWidth="1"/>
    <col min="279" max="279" width="5.6640625" style="278" customWidth="1"/>
    <col min="280" max="280" width="4.6640625" style="278" customWidth="1"/>
    <col min="281" max="281" width="5.6640625" style="278" customWidth="1"/>
    <col min="282" max="282" width="6" style="278" customWidth="1"/>
    <col min="283" max="283" width="5.6640625" style="278" customWidth="1"/>
    <col min="284" max="284" width="4.6640625" style="278" customWidth="1"/>
    <col min="285" max="285" width="5.6640625" style="278" customWidth="1"/>
    <col min="286" max="286" width="4.6640625" style="278" customWidth="1"/>
    <col min="287" max="287" width="5.6640625" style="278" customWidth="1"/>
    <col min="288" max="288" width="4.6640625" style="278" customWidth="1"/>
    <col min="289" max="289" width="5.6640625" style="278" customWidth="1"/>
    <col min="290" max="290" width="4.6640625" style="278" customWidth="1"/>
    <col min="291" max="291" width="5.6640625" style="278" customWidth="1"/>
    <col min="292" max="292" width="4.6640625" style="278" customWidth="1"/>
    <col min="293" max="293" width="5.6640625" style="278" customWidth="1"/>
    <col min="294" max="294" width="9.109375" style="278"/>
    <col min="295" max="295" width="2.44140625" style="278" customWidth="1"/>
    <col min="296" max="296" width="7.5546875" style="278" customWidth="1"/>
    <col min="297" max="297" width="7.33203125" style="278" customWidth="1"/>
    <col min="298" max="298" width="6" style="278" customWidth="1"/>
    <col min="299" max="299" width="6.5546875" style="278" customWidth="1"/>
    <col min="300" max="512" width="9.109375" style="278"/>
    <col min="513" max="513" width="14.109375" style="278" customWidth="1"/>
    <col min="514" max="514" width="8.88671875" style="278" customWidth="1"/>
    <col min="515" max="515" width="12.5546875" style="278" customWidth="1"/>
    <col min="516" max="516" width="9" style="278" customWidth="1"/>
    <col min="517" max="517" width="11" style="278" customWidth="1"/>
    <col min="518" max="518" width="11.109375" style="278" customWidth="1"/>
    <col min="519" max="519" width="8.33203125" style="278" customWidth="1"/>
    <col min="520" max="520" width="6.109375" style="278" customWidth="1"/>
    <col min="521" max="521" width="7.5546875" style="278" customWidth="1"/>
    <col min="522" max="523" width="5.109375" style="278" customWidth="1"/>
    <col min="524" max="524" width="7.88671875" style="278" customWidth="1"/>
    <col min="525" max="525" width="8.6640625" style="278" customWidth="1"/>
    <col min="526" max="526" width="5" style="278" customWidth="1"/>
    <col min="527" max="527" width="11.33203125" style="278" customWidth="1"/>
    <col min="528" max="528" width="7.109375" style="278" customWidth="1"/>
    <col min="529" max="529" width="7.33203125" style="278" customWidth="1"/>
    <col min="530" max="530" width="2.6640625" style="278" customWidth="1"/>
    <col min="531" max="531" width="3.6640625" style="278" customWidth="1"/>
    <col min="532" max="532" width="4.6640625" style="278" customWidth="1"/>
    <col min="533" max="533" width="5.6640625" style="278" customWidth="1"/>
    <col min="534" max="534" width="4.6640625" style="278" customWidth="1"/>
    <col min="535" max="535" width="5.6640625" style="278" customWidth="1"/>
    <col min="536" max="536" width="4.6640625" style="278" customWidth="1"/>
    <col min="537" max="537" width="5.6640625" style="278" customWidth="1"/>
    <col min="538" max="538" width="6" style="278" customWidth="1"/>
    <col min="539" max="539" width="5.6640625" style="278" customWidth="1"/>
    <col min="540" max="540" width="4.6640625" style="278" customWidth="1"/>
    <col min="541" max="541" width="5.6640625" style="278" customWidth="1"/>
    <col min="542" max="542" width="4.6640625" style="278" customWidth="1"/>
    <col min="543" max="543" width="5.6640625" style="278" customWidth="1"/>
    <col min="544" max="544" width="4.6640625" style="278" customWidth="1"/>
    <col min="545" max="545" width="5.6640625" style="278" customWidth="1"/>
    <col min="546" max="546" width="4.6640625" style="278" customWidth="1"/>
    <col min="547" max="547" width="5.6640625" style="278" customWidth="1"/>
    <col min="548" max="548" width="4.6640625" style="278" customWidth="1"/>
    <col min="549" max="549" width="5.6640625" style="278" customWidth="1"/>
    <col min="550" max="550" width="9.109375" style="278"/>
    <col min="551" max="551" width="2.44140625" style="278" customWidth="1"/>
    <col min="552" max="552" width="7.5546875" style="278" customWidth="1"/>
    <col min="553" max="553" width="7.33203125" style="278" customWidth="1"/>
    <col min="554" max="554" width="6" style="278" customWidth="1"/>
    <col min="555" max="555" width="6.5546875" style="278" customWidth="1"/>
    <col min="556" max="768" width="9.109375" style="278"/>
    <col min="769" max="769" width="14.109375" style="278" customWidth="1"/>
    <col min="770" max="770" width="8.88671875" style="278" customWidth="1"/>
    <col min="771" max="771" width="12.5546875" style="278" customWidth="1"/>
    <col min="772" max="772" width="9" style="278" customWidth="1"/>
    <col min="773" max="773" width="11" style="278" customWidth="1"/>
    <col min="774" max="774" width="11.109375" style="278" customWidth="1"/>
    <col min="775" max="775" width="8.33203125" style="278" customWidth="1"/>
    <col min="776" max="776" width="6.109375" style="278" customWidth="1"/>
    <col min="777" max="777" width="7.5546875" style="278" customWidth="1"/>
    <col min="778" max="779" width="5.109375" style="278" customWidth="1"/>
    <col min="780" max="780" width="7.88671875" style="278" customWidth="1"/>
    <col min="781" max="781" width="8.6640625" style="278" customWidth="1"/>
    <col min="782" max="782" width="5" style="278" customWidth="1"/>
    <col min="783" max="783" width="11.33203125" style="278" customWidth="1"/>
    <col min="784" max="784" width="7.109375" style="278" customWidth="1"/>
    <col min="785" max="785" width="7.33203125" style="278" customWidth="1"/>
    <col min="786" max="786" width="2.6640625" style="278" customWidth="1"/>
    <col min="787" max="787" width="3.6640625" style="278" customWidth="1"/>
    <col min="788" max="788" width="4.6640625" style="278" customWidth="1"/>
    <col min="789" max="789" width="5.6640625" style="278" customWidth="1"/>
    <col min="790" max="790" width="4.6640625" style="278" customWidth="1"/>
    <col min="791" max="791" width="5.6640625" style="278" customWidth="1"/>
    <col min="792" max="792" width="4.6640625" style="278" customWidth="1"/>
    <col min="793" max="793" width="5.6640625" style="278" customWidth="1"/>
    <col min="794" max="794" width="6" style="278" customWidth="1"/>
    <col min="795" max="795" width="5.6640625" style="278" customWidth="1"/>
    <col min="796" max="796" width="4.6640625" style="278" customWidth="1"/>
    <col min="797" max="797" width="5.6640625" style="278" customWidth="1"/>
    <col min="798" max="798" width="4.6640625" style="278" customWidth="1"/>
    <col min="799" max="799" width="5.6640625" style="278" customWidth="1"/>
    <col min="800" max="800" width="4.6640625" style="278" customWidth="1"/>
    <col min="801" max="801" width="5.6640625" style="278" customWidth="1"/>
    <col min="802" max="802" width="4.6640625" style="278" customWidth="1"/>
    <col min="803" max="803" width="5.6640625" style="278" customWidth="1"/>
    <col min="804" max="804" width="4.6640625" style="278" customWidth="1"/>
    <col min="805" max="805" width="5.6640625" style="278" customWidth="1"/>
    <col min="806" max="806" width="9.109375" style="278"/>
    <col min="807" max="807" width="2.44140625" style="278" customWidth="1"/>
    <col min="808" max="808" width="7.5546875" style="278" customWidth="1"/>
    <col min="809" max="809" width="7.33203125" style="278" customWidth="1"/>
    <col min="810" max="810" width="6" style="278" customWidth="1"/>
    <col min="811" max="811" width="6.5546875" style="278" customWidth="1"/>
    <col min="812" max="1024" width="9.109375" style="278"/>
    <col min="1025" max="1025" width="14.109375" style="278" customWidth="1"/>
    <col min="1026" max="1026" width="8.88671875" style="278" customWidth="1"/>
    <col min="1027" max="1027" width="12.5546875" style="278" customWidth="1"/>
    <col min="1028" max="1028" width="9" style="278" customWidth="1"/>
    <col min="1029" max="1029" width="11" style="278" customWidth="1"/>
    <col min="1030" max="1030" width="11.109375" style="278" customWidth="1"/>
    <col min="1031" max="1031" width="8.33203125" style="278" customWidth="1"/>
    <col min="1032" max="1032" width="6.109375" style="278" customWidth="1"/>
    <col min="1033" max="1033" width="7.5546875" style="278" customWidth="1"/>
    <col min="1034" max="1035" width="5.109375" style="278" customWidth="1"/>
    <col min="1036" max="1036" width="7.88671875" style="278" customWidth="1"/>
    <col min="1037" max="1037" width="8.6640625" style="278" customWidth="1"/>
    <col min="1038" max="1038" width="5" style="278" customWidth="1"/>
    <col min="1039" max="1039" width="11.33203125" style="278" customWidth="1"/>
    <col min="1040" max="1040" width="7.109375" style="278" customWidth="1"/>
    <col min="1041" max="1041" width="7.33203125" style="278" customWidth="1"/>
    <col min="1042" max="1042" width="2.6640625" style="278" customWidth="1"/>
    <col min="1043" max="1043" width="3.6640625" style="278" customWidth="1"/>
    <col min="1044" max="1044" width="4.6640625" style="278" customWidth="1"/>
    <col min="1045" max="1045" width="5.6640625" style="278" customWidth="1"/>
    <col min="1046" max="1046" width="4.6640625" style="278" customWidth="1"/>
    <col min="1047" max="1047" width="5.6640625" style="278" customWidth="1"/>
    <col min="1048" max="1048" width="4.6640625" style="278" customWidth="1"/>
    <col min="1049" max="1049" width="5.6640625" style="278" customWidth="1"/>
    <col min="1050" max="1050" width="6" style="278" customWidth="1"/>
    <col min="1051" max="1051" width="5.6640625" style="278" customWidth="1"/>
    <col min="1052" max="1052" width="4.6640625" style="278" customWidth="1"/>
    <col min="1053" max="1053" width="5.6640625" style="278" customWidth="1"/>
    <col min="1054" max="1054" width="4.6640625" style="278" customWidth="1"/>
    <col min="1055" max="1055" width="5.6640625" style="278" customWidth="1"/>
    <col min="1056" max="1056" width="4.6640625" style="278" customWidth="1"/>
    <col min="1057" max="1057" width="5.6640625" style="278" customWidth="1"/>
    <col min="1058" max="1058" width="4.6640625" style="278" customWidth="1"/>
    <col min="1059" max="1059" width="5.6640625" style="278" customWidth="1"/>
    <col min="1060" max="1060" width="4.6640625" style="278" customWidth="1"/>
    <col min="1061" max="1061" width="5.6640625" style="278" customWidth="1"/>
    <col min="1062" max="1062" width="9.109375" style="278"/>
    <col min="1063" max="1063" width="2.44140625" style="278" customWidth="1"/>
    <col min="1064" max="1064" width="7.5546875" style="278" customWidth="1"/>
    <col min="1065" max="1065" width="7.33203125" style="278" customWidth="1"/>
    <col min="1066" max="1066" width="6" style="278" customWidth="1"/>
    <col min="1067" max="1067" width="6.5546875" style="278" customWidth="1"/>
    <col min="1068" max="1280" width="9.109375" style="278"/>
    <col min="1281" max="1281" width="14.109375" style="278" customWidth="1"/>
    <col min="1282" max="1282" width="8.88671875" style="278" customWidth="1"/>
    <col min="1283" max="1283" width="12.5546875" style="278" customWidth="1"/>
    <col min="1284" max="1284" width="9" style="278" customWidth="1"/>
    <col min="1285" max="1285" width="11" style="278" customWidth="1"/>
    <col min="1286" max="1286" width="11.109375" style="278" customWidth="1"/>
    <col min="1287" max="1287" width="8.33203125" style="278" customWidth="1"/>
    <col min="1288" max="1288" width="6.109375" style="278" customWidth="1"/>
    <col min="1289" max="1289" width="7.5546875" style="278" customWidth="1"/>
    <col min="1290" max="1291" width="5.109375" style="278" customWidth="1"/>
    <col min="1292" max="1292" width="7.88671875" style="278" customWidth="1"/>
    <col min="1293" max="1293" width="8.6640625" style="278" customWidth="1"/>
    <col min="1294" max="1294" width="5" style="278" customWidth="1"/>
    <col min="1295" max="1295" width="11.33203125" style="278" customWidth="1"/>
    <col min="1296" max="1296" width="7.109375" style="278" customWidth="1"/>
    <col min="1297" max="1297" width="7.33203125" style="278" customWidth="1"/>
    <col min="1298" max="1298" width="2.6640625" style="278" customWidth="1"/>
    <col min="1299" max="1299" width="3.6640625" style="278" customWidth="1"/>
    <col min="1300" max="1300" width="4.6640625" style="278" customWidth="1"/>
    <col min="1301" max="1301" width="5.6640625" style="278" customWidth="1"/>
    <col min="1302" max="1302" width="4.6640625" style="278" customWidth="1"/>
    <col min="1303" max="1303" width="5.6640625" style="278" customWidth="1"/>
    <col min="1304" max="1304" width="4.6640625" style="278" customWidth="1"/>
    <col min="1305" max="1305" width="5.6640625" style="278" customWidth="1"/>
    <col min="1306" max="1306" width="6" style="278" customWidth="1"/>
    <col min="1307" max="1307" width="5.6640625" style="278" customWidth="1"/>
    <col min="1308" max="1308" width="4.6640625" style="278" customWidth="1"/>
    <col min="1309" max="1309" width="5.6640625" style="278" customWidth="1"/>
    <col min="1310" max="1310" width="4.6640625" style="278" customWidth="1"/>
    <col min="1311" max="1311" width="5.6640625" style="278" customWidth="1"/>
    <col min="1312" max="1312" width="4.6640625" style="278" customWidth="1"/>
    <col min="1313" max="1313" width="5.6640625" style="278" customWidth="1"/>
    <col min="1314" max="1314" width="4.6640625" style="278" customWidth="1"/>
    <col min="1315" max="1315" width="5.6640625" style="278" customWidth="1"/>
    <col min="1316" max="1316" width="4.6640625" style="278" customWidth="1"/>
    <col min="1317" max="1317" width="5.6640625" style="278" customWidth="1"/>
    <col min="1318" max="1318" width="9.109375" style="278"/>
    <col min="1319" max="1319" width="2.44140625" style="278" customWidth="1"/>
    <col min="1320" max="1320" width="7.5546875" style="278" customWidth="1"/>
    <col min="1321" max="1321" width="7.33203125" style="278" customWidth="1"/>
    <col min="1322" max="1322" width="6" style="278" customWidth="1"/>
    <col min="1323" max="1323" width="6.5546875" style="278" customWidth="1"/>
    <col min="1324" max="1536" width="9.109375" style="278"/>
    <col min="1537" max="1537" width="14.109375" style="278" customWidth="1"/>
    <col min="1538" max="1538" width="8.88671875" style="278" customWidth="1"/>
    <col min="1539" max="1539" width="12.5546875" style="278" customWidth="1"/>
    <col min="1540" max="1540" width="9" style="278" customWidth="1"/>
    <col min="1541" max="1541" width="11" style="278" customWidth="1"/>
    <col min="1542" max="1542" width="11.109375" style="278" customWidth="1"/>
    <col min="1543" max="1543" width="8.33203125" style="278" customWidth="1"/>
    <col min="1544" max="1544" width="6.109375" style="278" customWidth="1"/>
    <col min="1545" max="1545" width="7.5546875" style="278" customWidth="1"/>
    <col min="1546" max="1547" width="5.109375" style="278" customWidth="1"/>
    <col min="1548" max="1548" width="7.88671875" style="278" customWidth="1"/>
    <col min="1549" max="1549" width="8.6640625" style="278" customWidth="1"/>
    <col min="1550" max="1550" width="5" style="278" customWidth="1"/>
    <col min="1551" max="1551" width="11.33203125" style="278" customWidth="1"/>
    <col min="1552" max="1552" width="7.109375" style="278" customWidth="1"/>
    <col min="1553" max="1553" width="7.33203125" style="278" customWidth="1"/>
    <col min="1554" max="1554" width="2.6640625" style="278" customWidth="1"/>
    <col min="1555" max="1555" width="3.6640625" style="278" customWidth="1"/>
    <col min="1556" max="1556" width="4.6640625" style="278" customWidth="1"/>
    <col min="1557" max="1557" width="5.6640625" style="278" customWidth="1"/>
    <col min="1558" max="1558" width="4.6640625" style="278" customWidth="1"/>
    <col min="1559" max="1559" width="5.6640625" style="278" customWidth="1"/>
    <col min="1560" max="1560" width="4.6640625" style="278" customWidth="1"/>
    <col min="1561" max="1561" width="5.6640625" style="278" customWidth="1"/>
    <col min="1562" max="1562" width="6" style="278" customWidth="1"/>
    <col min="1563" max="1563" width="5.6640625" style="278" customWidth="1"/>
    <col min="1564" max="1564" width="4.6640625" style="278" customWidth="1"/>
    <col min="1565" max="1565" width="5.6640625" style="278" customWidth="1"/>
    <col min="1566" max="1566" width="4.6640625" style="278" customWidth="1"/>
    <col min="1567" max="1567" width="5.6640625" style="278" customWidth="1"/>
    <col min="1568" max="1568" width="4.6640625" style="278" customWidth="1"/>
    <col min="1569" max="1569" width="5.6640625" style="278" customWidth="1"/>
    <col min="1570" max="1570" width="4.6640625" style="278" customWidth="1"/>
    <col min="1571" max="1571" width="5.6640625" style="278" customWidth="1"/>
    <col min="1572" max="1572" width="4.6640625" style="278" customWidth="1"/>
    <col min="1573" max="1573" width="5.6640625" style="278" customWidth="1"/>
    <col min="1574" max="1574" width="9.109375" style="278"/>
    <col min="1575" max="1575" width="2.44140625" style="278" customWidth="1"/>
    <col min="1576" max="1576" width="7.5546875" style="278" customWidth="1"/>
    <col min="1577" max="1577" width="7.33203125" style="278" customWidth="1"/>
    <col min="1578" max="1578" width="6" style="278" customWidth="1"/>
    <col min="1579" max="1579" width="6.5546875" style="278" customWidth="1"/>
    <col min="1580" max="1792" width="9.109375" style="278"/>
    <col min="1793" max="1793" width="14.109375" style="278" customWidth="1"/>
    <col min="1794" max="1794" width="8.88671875" style="278" customWidth="1"/>
    <col min="1795" max="1795" width="12.5546875" style="278" customWidth="1"/>
    <col min="1796" max="1796" width="9" style="278" customWidth="1"/>
    <col min="1797" max="1797" width="11" style="278" customWidth="1"/>
    <col min="1798" max="1798" width="11.109375" style="278" customWidth="1"/>
    <col min="1799" max="1799" width="8.33203125" style="278" customWidth="1"/>
    <col min="1800" max="1800" width="6.109375" style="278" customWidth="1"/>
    <col min="1801" max="1801" width="7.5546875" style="278" customWidth="1"/>
    <col min="1802" max="1803" width="5.109375" style="278" customWidth="1"/>
    <col min="1804" max="1804" width="7.88671875" style="278" customWidth="1"/>
    <col min="1805" max="1805" width="8.6640625" style="278" customWidth="1"/>
    <col min="1806" max="1806" width="5" style="278" customWidth="1"/>
    <col min="1807" max="1807" width="11.33203125" style="278" customWidth="1"/>
    <col min="1808" max="1808" width="7.109375" style="278" customWidth="1"/>
    <col min="1809" max="1809" width="7.33203125" style="278" customWidth="1"/>
    <col min="1810" max="1810" width="2.6640625" style="278" customWidth="1"/>
    <col min="1811" max="1811" width="3.6640625" style="278" customWidth="1"/>
    <col min="1812" max="1812" width="4.6640625" style="278" customWidth="1"/>
    <col min="1813" max="1813" width="5.6640625" style="278" customWidth="1"/>
    <col min="1814" max="1814" width="4.6640625" style="278" customWidth="1"/>
    <col min="1815" max="1815" width="5.6640625" style="278" customWidth="1"/>
    <col min="1816" max="1816" width="4.6640625" style="278" customWidth="1"/>
    <col min="1817" max="1817" width="5.6640625" style="278" customWidth="1"/>
    <col min="1818" max="1818" width="6" style="278" customWidth="1"/>
    <col min="1819" max="1819" width="5.6640625" style="278" customWidth="1"/>
    <col min="1820" max="1820" width="4.6640625" style="278" customWidth="1"/>
    <col min="1821" max="1821" width="5.6640625" style="278" customWidth="1"/>
    <col min="1822" max="1822" width="4.6640625" style="278" customWidth="1"/>
    <col min="1823" max="1823" width="5.6640625" style="278" customWidth="1"/>
    <col min="1824" max="1824" width="4.6640625" style="278" customWidth="1"/>
    <col min="1825" max="1825" width="5.6640625" style="278" customWidth="1"/>
    <col min="1826" max="1826" width="4.6640625" style="278" customWidth="1"/>
    <col min="1827" max="1827" width="5.6640625" style="278" customWidth="1"/>
    <col min="1828" max="1828" width="4.6640625" style="278" customWidth="1"/>
    <col min="1829" max="1829" width="5.6640625" style="278" customWidth="1"/>
    <col min="1830" max="1830" width="9.109375" style="278"/>
    <col min="1831" max="1831" width="2.44140625" style="278" customWidth="1"/>
    <col min="1832" max="1832" width="7.5546875" style="278" customWidth="1"/>
    <col min="1833" max="1833" width="7.33203125" style="278" customWidth="1"/>
    <col min="1834" max="1834" width="6" style="278" customWidth="1"/>
    <col min="1835" max="1835" width="6.5546875" style="278" customWidth="1"/>
    <col min="1836" max="2048" width="9.109375" style="278"/>
    <col min="2049" max="2049" width="14.109375" style="278" customWidth="1"/>
    <col min="2050" max="2050" width="8.88671875" style="278" customWidth="1"/>
    <col min="2051" max="2051" width="12.5546875" style="278" customWidth="1"/>
    <col min="2052" max="2052" width="9" style="278" customWidth="1"/>
    <col min="2053" max="2053" width="11" style="278" customWidth="1"/>
    <col min="2054" max="2054" width="11.109375" style="278" customWidth="1"/>
    <col min="2055" max="2055" width="8.33203125" style="278" customWidth="1"/>
    <col min="2056" max="2056" width="6.109375" style="278" customWidth="1"/>
    <col min="2057" max="2057" width="7.5546875" style="278" customWidth="1"/>
    <col min="2058" max="2059" width="5.109375" style="278" customWidth="1"/>
    <col min="2060" max="2060" width="7.88671875" style="278" customWidth="1"/>
    <col min="2061" max="2061" width="8.6640625" style="278" customWidth="1"/>
    <col min="2062" max="2062" width="5" style="278" customWidth="1"/>
    <col min="2063" max="2063" width="11.33203125" style="278" customWidth="1"/>
    <col min="2064" max="2064" width="7.109375" style="278" customWidth="1"/>
    <col min="2065" max="2065" width="7.33203125" style="278" customWidth="1"/>
    <col min="2066" max="2066" width="2.6640625" style="278" customWidth="1"/>
    <col min="2067" max="2067" width="3.6640625" style="278" customWidth="1"/>
    <col min="2068" max="2068" width="4.6640625" style="278" customWidth="1"/>
    <col min="2069" max="2069" width="5.6640625" style="278" customWidth="1"/>
    <col min="2070" max="2070" width="4.6640625" style="278" customWidth="1"/>
    <col min="2071" max="2071" width="5.6640625" style="278" customWidth="1"/>
    <col min="2072" max="2072" width="4.6640625" style="278" customWidth="1"/>
    <col min="2073" max="2073" width="5.6640625" style="278" customWidth="1"/>
    <col min="2074" max="2074" width="6" style="278" customWidth="1"/>
    <col min="2075" max="2075" width="5.6640625" style="278" customWidth="1"/>
    <col min="2076" max="2076" width="4.6640625" style="278" customWidth="1"/>
    <col min="2077" max="2077" width="5.6640625" style="278" customWidth="1"/>
    <col min="2078" max="2078" width="4.6640625" style="278" customWidth="1"/>
    <col min="2079" max="2079" width="5.6640625" style="278" customWidth="1"/>
    <col min="2080" max="2080" width="4.6640625" style="278" customWidth="1"/>
    <col min="2081" max="2081" width="5.6640625" style="278" customWidth="1"/>
    <col min="2082" max="2082" width="4.6640625" style="278" customWidth="1"/>
    <col min="2083" max="2083" width="5.6640625" style="278" customWidth="1"/>
    <col min="2084" max="2084" width="4.6640625" style="278" customWidth="1"/>
    <col min="2085" max="2085" width="5.6640625" style="278" customWidth="1"/>
    <col min="2086" max="2086" width="9.109375" style="278"/>
    <col min="2087" max="2087" width="2.44140625" style="278" customWidth="1"/>
    <col min="2088" max="2088" width="7.5546875" style="278" customWidth="1"/>
    <col min="2089" max="2089" width="7.33203125" style="278" customWidth="1"/>
    <col min="2090" max="2090" width="6" style="278" customWidth="1"/>
    <col min="2091" max="2091" width="6.5546875" style="278" customWidth="1"/>
    <col min="2092" max="2304" width="9.109375" style="278"/>
    <col min="2305" max="2305" width="14.109375" style="278" customWidth="1"/>
    <col min="2306" max="2306" width="8.88671875" style="278" customWidth="1"/>
    <col min="2307" max="2307" width="12.5546875" style="278" customWidth="1"/>
    <col min="2308" max="2308" width="9" style="278" customWidth="1"/>
    <col min="2309" max="2309" width="11" style="278" customWidth="1"/>
    <col min="2310" max="2310" width="11.109375" style="278" customWidth="1"/>
    <col min="2311" max="2311" width="8.33203125" style="278" customWidth="1"/>
    <col min="2312" max="2312" width="6.109375" style="278" customWidth="1"/>
    <col min="2313" max="2313" width="7.5546875" style="278" customWidth="1"/>
    <col min="2314" max="2315" width="5.109375" style="278" customWidth="1"/>
    <col min="2316" max="2316" width="7.88671875" style="278" customWidth="1"/>
    <col min="2317" max="2317" width="8.6640625" style="278" customWidth="1"/>
    <col min="2318" max="2318" width="5" style="278" customWidth="1"/>
    <col min="2319" max="2319" width="11.33203125" style="278" customWidth="1"/>
    <col min="2320" max="2320" width="7.109375" style="278" customWidth="1"/>
    <col min="2321" max="2321" width="7.33203125" style="278" customWidth="1"/>
    <col min="2322" max="2322" width="2.6640625" style="278" customWidth="1"/>
    <col min="2323" max="2323" width="3.6640625" style="278" customWidth="1"/>
    <col min="2324" max="2324" width="4.6640625" style="278" customWidth="1"/>
    <col min="2325" max="2325" width="5.6640625" style="278" customWidth="1"/>
    <col min="2326" max="2326" width="4.6640625" style="278" customWidth="1"/>
    <col min="2327" max="2327" width="5.6640625" style="278" customWidth="1"/>
    <col min="2328" max="2328" width="4.6640625" style="278" customWidth="1"/>
    <col min="2329" max="2329" width="5.6640625" style="278" customWidth="1"/>
    <col min="2330" max="2330" width="6" style="278" customWidth="1"/>
    <col min="2331" max="2331" width="5.6640625" style="278" customWidth="1"/>
    <col min="2332" max="2332" width="4.6640625" style="278" customWidth="1"/>
    <col min="2333" max="2333" width="5.6640625" style="278" customWidth="1"/>
    <col min="2334" max="2334" width="4.6640625" style="278" customWidth="1"/>
    <col min="2335" max="2335" width="5.6640625" style="278" customWidth="1"/>
    <col min="2336" max="2336" width="4.6640625" style="278" customWidth="1"/>
    <col min="2337" max="2337" width="5.6640625" style="278" customWidth="1"/>
    <col min="2338" max="2338" width="4.6640625" style="278" customWidth="1"/>
    <col min="2339" max="2339" width="5.6640625" style="278" customWidth="1"/>
    <col min="2340" max="2340" width="4.6640625" style="278" customWidth="1"/>
    <col min="2341" max="2341" width="5.6640625" style="278" customWidth="1"/>
    <col min="2342" max="2342" width="9.109375" style="278"/>
    <col min="2343" max="2343" width="2.44140625" style="278" customWidth="1"/>
    <col min="2344" max="2344" width="7.5546875" style="278" customWidth="1"/>
    <col min="2345" max="2345" width="7.33203125" style="278" customWidth="1"/>
    <col min="2346" max="2346" width="6" style="278" customWidth="1"/>
    <col min="2347" max="2347" width="6.5546875" style="278" customWidth="1"/>
    <col min="2348" max="2560" width="9.109375" style="278"/>
    <col min="2561" max="2561" width="14.109375" style="278" customWidth="1"/>
    <col min="2562" max="2562" width="8.88671875" style="278" customWidth="1"/>
    <col min="2563" max="2563" width="12.5546875" style="278" customWidth="1"/>
    <col min="2564" max="2564" width="9" style="278" customWidth="1"/>
    <col min="2565" max="2565" width="11" style="278" customWidth="1"/>
    <col min="2566" max="2566" width="11.109375" style="278" customWidth="1"/>
    <col min="2567" max="2567" width="8.33203125" style="278" customWidth="1"/>
    <col min="2568" max="2568" width="6.109375" style="278" customWidth="1"/>
    <col min="2569" max="2569" width="7.5546875" style="278" customWidth="1"/>
    <col min="2570" max="2571" width="5.109375" style="278" customWidth="1"/>
    <col min="2572" max="2572" width="7.88671875" style="278" customWidth="1"/>
    <col min="2573" max="2573" width="8.6640625" style="278" customWidth="1"/>
    <col min="2574" max="2574" width="5" style="278" customWidth="1"/>
    <col min="2575" max="2575" width="11.33203125" style="278" customWidth="1"/>
    <col min="2576" max="2576" width="7.109375" style="278" customWidth="1"/>
    <col min="2577" max="2577" width="7.33203125" style="278" customWidth="1"/>
    <col min="2578" max="2578" width="2.6640625" style="278" customWidth="1"/>
    <col min="2579" max="2579" width="3.6640625" style="278" customWidth="1"/>
    <col min="2580" max="2580" width="4.6640625" style="278" customWidth="1"/>
    <col min="2581" max="2581" width="5.6640625" style="278" customWidth="1"/>
    <col min="2582" max="2582" width="4.6640625" style="278" customWidth="1"/>
    <col min="2583" max="2583" width="5.6640625" style="278" customWidth="1"/>
    <col min="2584" max="2584" width="4.6640625" style="278" customWidth="1"/>
    <col min="2585" max="2585" width="5.6640625" style="278" customWidth="1"/>
    <col min="2586" max="2586" width="6" style="278" customWidth="1"/>
    <col min="2587" max="2587" width="5.6640625" style="278" customWidth="1"/>
    <col min="2588" max="2588" width="4.6640625" style="278" customWidth="1"/>
    <col min="2589" max="2589" width="5.6640625" style="278" customWidth="1"/>
    <col min="2590" max="2590" width="4.6640625" style="278" customWidth="1"/>
    <col min="2591" max="2591" width="5.6640625" style="278" customWidth="1"/>
    <col min="2592" max="2592" width="4.6640625" style="278" customWidth="1"/>
    <col min="2593" max="2593" width="5.6640625" style="278" customWidth="1"/>
    <col min="2594" max="2594" width="4.6640625" style="278" customWidth="1"/>
    <col min="2595" max="2595" width="5.6640625" style="278" customWidth="1"/>
    <col min="2596" max="2596" width="4.6640625" style="278" customWidth="1"/>
    <col min="2597" max="2597" width="5.6640625" style="278" customWidth="1"/>
    <col min="2598" max="2598" width="9.109375" style="278"/>
    <col min="2599" max="2599" width="2.44140625" style="278" customWidth="1"/>
    <col min="2600" max="2600" width="7.5546875" style="278" customWidth="1"/>
    <col min="2601" max="2601" width="7.33203125" style="278" customWidth="1"/>
    <col min="2602" max="2602" width="6" style="278" customWidth="1"/>
    <col min="2603" max="2603" width="6.5546875" style="278" customWidth="1"/>
    <col min="2604" max="2816" width="9.109375" style="278"/>
    <col min="2817" max="2817" width="14.109375" style="278" customWidth="1"/>
    <col min="2818" max="2818" width="8.88671875" style="278" customWidth="1"/>
    <col min="2819" max="2819" width="12.5546875" style="278" customWidth="1"/>
    <col min="2820" max="2820" width="9" style="278" customWidth="1"/>
    <col min="2821" max="2821" width="11" style="278" customWidth="1"/>
    <col min="2822" max="2822" width="11.109375" style="278" customWidth="1"/>
    <col min="2823" max="2823" width="8.33203125" style="278" customWidth="1"/>
    <col min="2824" max="2824" width="6.109375" style="278" customWidth="1"/>
    <col min="2825" max="2825" width="7.5546875" style="278" customWidth="1"/>
    <col min="2826" max="2827" width="5.109375" style="278" customWidth="1"/>
    <col min="2828" max="2828" width="7.88671875" style="278" customWidth="1"/>
    <col min="2829" max="2829" width="8.6640625" style="278" customWidth="1"/>
    <col min="2830" max="2830" width="5" style="278" customWidth="1"/>
    <col min="2831" max="2831" width="11.33203125" style="278" customWidth="1"/>
    <col min="2832" max="2832" width="7.109375" style="278" customWidth="1"/>
    <col min="2833" max="2833" width="7.33203125" style="278" customWidth="1"/>
    <col min="2834" max="2834" width="2.6640625" style="278" customWidth="1"/>
    <col min="2835" max="2835" width="3.6640625" style="278" customWidth="1"/>
    <col min="2836" max="2836" width="4.6640625" style="278" customWidth="1"/>
    <col min="2837" max="2837" width="5.6640625" style="278" customWidth="1"/>
    <col min="2838" max="2838" width="4.6640625" style="278" customWidth="1"/>
    <col min="2839" max="2839" width="5.6640625" style="278" customWidth="1"/>
    <col min="2840" max="2840" width="4.6640625" style="278" customWidth="1"/>
    <col min="2841" max="2841" width="5.6640625" style="278" customWidth="1"/>
    <col min="2842" max="2842" width="6" style="278" customWidth="1"/>
    <col min="2843" max="2843" width="5.6640625" style="278" customWidth="1"/>
    <col min="2844" max="2844" width="4.6640625" style="278" customWidth="1"/>
    <col min="2845" max="2845" width="5.6640625" style="278" customWidth="1"/>
    <col min="2846" max="2846" width="4.6640625" style="278" customWidth="1"/>
    <col min="2847" max="2847" width="5.6640625" style="278" customWidth="1"/>
    <col min="2848" max="2848" width="4.6640625" style="278" customWidth="1"/>
    <col min="2849" max="2849" width="5.6640625" style="278" customWidth="1"/>
    <col min="2850" max="2850" width="4.6640625" style="278" customWidth="1"/>
    <col min="2851" max="2851" width="5.6640625" style="278" customWidth="1"/>
    <col min="2852" max="2852" width="4.6640625" style="278" customWidth="1"/>
    <col min="2853" max="2853" width="5.6640625" style="278" customWidth="1"/>
    <col min="2854" max="2854" width="9.109375" style="278"/>
    <col min="2855" max="2855" width="2.44140625" style="278" customWidth="1"/>
    <col min="2856" max="2856" width="7.5546875" style="278" customWidth="1"/>
    <col min="2857" max="2857" width="7.33203125" style="278" customWidth="1"/>
    <col min="2858" max="2858" width="6" style="278" customWidth="1"/>
    <col min="2859" max="2859" width="6.5546875" style="278" customWidth="1"/>
    <col min="2860" max="3072" width="9.109375" style="278"/>
    <col min="3073" max="3073" width="14.109375" style="278" customWidth="1"/>
    <col min="3074" max="3074" width="8.88671875" style="278" customWidth="1"/>
    <col min="3075" max="3075" width="12.5546875" style="278" customWidth="1"/>
    <col min="3076" max="3076" width="9" style="278" customWidth="1"/>
    <col min="3077" max="3077" width="11" style="278" customWidth="1"/>
    <col min="3078" max="3078" width="11.109375" style="278" customWidth="1"/>
    <col min="3079" max="3079" width="8.33203125" style="278" customWidth="1"/>
    <col min="3080" max="3080" width="6.109375" style="278" customWidth="1"/>
    <col min="3081" max="3081" width="7.5546875" style="278" customWidth="1"/>
    <col min="3082" max="3083" width="5.109375" style="278" customWidth="1"/>
    <col min="3084" max="3084" width="7.88671875" style="278" customWidth="1"/>
    <col min="3085" max="3085" width="8.6640625" style="278" customWidth="1"/>
    <col min="3086" max="3086" width="5" style="278" customWidth="1"/>
    <col min="3087" max="3087" width="11.33203125" style="278" customWidth="1"/>
    <col min="3088" max="3088" width="7.109375" style="278" customWidth="1"/>
    <col min="3089" max="3089" width="7.33203125" style="278" customWidth="1"/>
    <col min="3090" max="3090" width="2.6640625" style="278" customWidth="1"/>
    <col min="3091" max="3091" width="3.6640625" style="278" customWidth="1"/>
    <col min="3092" max="3092" width="4.6640625" style="278" customWidth="1"/>
    <col min="3093" max="3093" width="5.6640625" style="278" customWidth="1"/>
    <col min="3094" max="3094" width="4.6640625" style="278" customWidth="1"/>
    <col min="3095" max="3095" width="5.6640625" style="278" customWidth="1"/>
    <col min="3096" max="3096" width="4.6640625" style="278" customWidth="1"/>
    <col min="3097" max="3097" width="5.6640625" style="278" customWidth="1"/>
    <col min="3098" max="3098" width="6" style="278" customWidth="1"/>
    <col min="3099" max="3099" width="5.6640625" style="278" customWidth="1"/>
    <col min="3100" max="3100" width="4.6640625" style="278" customWidth="1"/>
    <col min="3101" max="3101" width="5.6640625" style="278" customWidth="1"/>
    <col min="3102" max="3102" width="4.6640625" style="278" customWidth="1"/>
    <col min="3103" max="3103" width="5.6640625" style="278" customWidth="1"/>
    <col min="3104" max="3104" width="4.6640625" style="278" customWidth="1"/>
    <col min="3105" max="3105" width="5.6640625" style="278" customWidth="1"/>
    <col min="3106" max="3106" width="4.6640625" style="278" customWidth="1"/>
    <col min="3107" max="3107" width="5.6640625" style="278" customWidth="1"/>
    <col min="3108" max="3108" width="4.6640625" style="278" customWidth="1"/>
    <col min="3109" max="3109" width="5.6640625" style="278" customWidth="1"/>
    <col min="3110" max="3110" width="9.109375" style="278"/>
    <col min="3111" max="3111" width="2.44140625" style="278" customWidth="1"/>
    <col min="3112" max="3112" width="7.5546875" style="278" customWidth="1"/>
    <col min="3113" max="3113" width="7.33203125" style="278" customWidth="1"/>
    <col min="3114" max="3114" width="6" style="278" customWidth="1"/>
    <col min="3115" max="3115" width="6.5546875" style="278" customWidth="1"/>
    <col min="3116" max="3328" width="9.109375" style="278"/>
    <col min="3329" max="3329" width="14.109375" style="278" customWidth="1"/>
    <col min="3330" max="3330" width="8.88671875" style="278" customWidth="1"/>
    <col min="3331" max="3331" width="12.5546875" style="278" customWidth="1"/>
    <col min="3332" max="3332" width="9" style="278" customWidth="1"/>
    <col min="3333" max="3333" width="11" style="278" customWidth="1"/>
    <col min="3334" max="3334" width="11.109375" style="278" customWidth="1"/>
    <col min="3335" max="3335" width="8.33203125" style="278" customWidth="1"/>
    <col min="3336" max="3336" width="6.109375" style="278" customWidth="1"/>
    <col min="3337" max="3337" width="7.5546875" style="278" customWidth="1"/>
    <col min="3338" max="3339" width="5.109375" style="278" customWidth="1"/>
    <col min="3340" max="3340" width="7.88671875" style="278" customWidth="1"/>
    <col min="3341" max="3341" width="8.6640625" style="278" customWidth="1"/>
    <col min="3342" max="3342" width="5" style="278" customWidth="1"/>
    <col min="3343" max="3343" width="11.33203125" style="278" customWidth="1"/>
    <col min="3344" max="3344" width="7.109375" style="278" customWidth="1"/>
    <col min="3345" max="3345" width="7.33203125" style="278" customWidth="1"/>
    <col min="3346" max="3346" width="2.6640625" style="278" customWidth="1"/>
    <col min="3347" max="3347" width="3.6640625" style="278" customWidth="1"/>
    <col min="3348" max="3348" width="4.6640625" style="278" customWidth="1"/>
    <col min="3349" max="3349" width="5.6640625" style="278" customWidth="1"/>
    <col min="3350" max="3350" width="4.6640625" style="278" customWidth="1"/>
    <col min="3351" max="3351" width="5.6640625" style="278" customWidth="1"/>
    <col min="3352" max="3352" width="4.6640625" style="278" customWidth="1"/>
    <col min="3353" max="3353" width="5.6640625" style="278" customWidth="1"/>
    <col min="3354" max="3354" width="6" style="278" customWidth="1"/>
    <col min="3355" max="3355" width="5.6640625" style="278" customWidth="1"/>
    <col min="3356" max="3356" width="4.6640625" style="278" customWidth="1"/>
    <col min="3357" max="3357" width="5.6640625" style="278" customWidth="1"/>
    <col min="3358" max="3358" width="4.6640625" style="278" customWidth="1"/>
    <col min="3359" max="3359" width="5.6640625" style="278" customWidth="1"/>
    <col min="3360" max="3360" width="4.6640625" style="278" customWidth="1"/>
    <col min="3361" max="3361" width="5.6640625" style="278" customWidth="1"/>
    <col min="3362" max="3362" width="4.6640625" style="278" customWidth="1"/>
    <col min="3363" max="3363" width="5.6640625" style="278" customWidth="1"/>
    <col min="3364" max="3364" width="4.6640625" style="278" customWidth="1"/>
    <col min="3365" max="3365" width="5.6640625" style="278" customWidth="1"/>
    <col min="3366" max="3366" width="9.109375" style="278"/>
    <col min="3367" max="3367" width="2.44140625" style="278" customWidth="1"/>
    <col min="3368" max="3368" width="7.5546875" style="278" customWidth="1"/>
    <col min="3369" max="3369" width="7.33203125" style="278" customWidth="1"/>
    <col min="3370" max="3370" width="6" style="278" customWidth="1"/>
    <col min="3371" max="3371" width="6.5546875" style="278" customWidth="1"/>
    <col min="3372" max="3584" width="9.109375" style="278"/>
    <col min="3585" max="3585" width="14.109375" style="278" customWidth="1"/>
    <col min="3586" max="3586" width="8.88671875" style="278" customWidth="1"/>
    <col min="3587" max="3587" width="12.5546875" style="278" customWidth="1"/>
    <col min="3588" max="3588" width="9" style="278" customWidth="1"/>
    <col min="3589" max="3589" width="11" style="278" customWidth="1"/>
    <col min="3590" max="3590" width="11.109375" style="278" customWidth="1"/>
    <col min="3591" max="3591" width="8.33203125" style="278" customWidth="1"/>
    <col min="3592" max="3592" width="6.109375" style="278" customWidth="1"/>
    <col min="3593" max="3593" width="7.5546875" style="278" customWidth="1"/>
    <col min="3594" max="3595" width="5.109375" style="278" customWidth="1"/>
    <col min="3596" max="3596" width="7.88671875" style="278" customWidth="1"/>
    <col min="3597" max="3597" width="8.6640625" style="278" customWidth="1"/>
    <col min="3598" max="3598" width="5" style="278" customWidth="1"/>
    <col min="3599" max="3599" width="11.33203125" style="278" customWidth="1"/>
    <col min="3600" max="3600" width="7.109375" style="278" customWidth="1"/>
    <col min="3601" max="3601" width="7.33203125" style="278" customWidth="1"/>
    <col min="3602" max="3602" width="2.6640625" style="278" customWidth="1"/>
    <col min="3603" max="3603" width="3.6640625" style="278" customWidth="1"/>
    <col min="3604" max="3604" width="4.6640625" style="278" customWidth="1"/>
    <col min="3605" max="3605" width="5.6640625" style="278" customWidth="1"/>
    <col min="3606" max="3606" width="4.6640625" style="278" customWidth="1"/>
    <col min="3607" max="3607" width="5.6640625" style="278" customWidth="1"/>
    <col min="3608" max="3608" width="4.6640625" style="278" customWidth="1"/>
    <col min="3609" max="3609" width="5.6640625" style="278" customWidth="1"/>
    <col min="3610" max="3610" width="6" style="278" customWidth="1"/>
    <col min="3611" max="3611" width="5.6640625" style="278" customWidth="1"/>
    <col min="3612" max="3612" width="4.6640625" style="278" customWidth="1"/>
    <col min="3613" max="3613" width="5.6640625" style="278" customWidth="1"/>
    <col min="3614" max="3614" width="4.6640625" style="278" customWidth="1"/>
    <col min="3615" max="3615" width="5.6640625" style="278" customWidth="1"/>
    <col min="3616" max="3616" width="4.6640625" style="278" customWidth="1"/>
    <col min="3617" max="3617" width="5.6640625" style="278" customWidth="1"/>
    <col min="3618" max="3618" width="4.6640625" style="278" customWidth="1"/>
    <col min="3619" max="3619" width="5.6640625" style="278" customWidth="1"/>
    <col min="3620" max="3620" width="4.6640625" style="278" customWidth="1"/>
    <col min="3621" max="3621" width="5.6640625" style="278" customWidth="1"/>
    <col min="3622" max="3622" width="9.109375" style="278"/>
    <col min="3623" max="3623" width="2.44140625" style="278" customWidth="1"/>
    <col min="3624" max="3624" width="7.5546875" style="278" customWidth="1"/>
    <col min="3625" max="3625" width="7.33203125" style="278" customWidth="1"/>
    <col min="3626" max="3626" width="6" style="278" customWidth="1"/>
    <col min="3627" max="3627" width="6.5546875" style="278" customWidth="1"/>
    <col min="3628" max="3840" width="9.109375" style="278"/>
    <col min="3841" max="3841" width="14.109375" style="278" customWidth="1"/>
    <col min="3842" max="3842" width="8.88671875" style="278" customWidth="1"/>
    <col min="3843" max="3843" width="12.5546875" style="278" customWidth="1"/>
    <col min="3844" max="3844" width="9" style="278" customWidth="1"/>
    <col min="3845" max="3845" width="11" style="278" customWidth="1"/>
    <col min="3846" max="3846" width="11.109375" style="278" customWidth="1"/>
    <col min="3847" max="3847" width="8.33203125" style="278" customWidth="1"/>
    <col min="3848" max="3848" width="6.109375" style="278" customWidth="1"/>
    <col min="3849" max="3849" width="7.5546875" style="278" customWidth="1"/>
    <col min="3850" max="3851" width="5.109375" style="278" customWidth="1"/>
    <col min="3852" max="3852" width="7.88671875" style="278" customWidth="1"/>
    <col min="3853" max="3853" width="8.6640625" style="278" customWidth="1"/>
    <col min="3854" max="3854" width="5" style="278" customWidth="1"/>
    <col min="3855" max="3855" width="11.33203125" style="278" customWidth="1"/>
    <col min="3856" max="3856" width="7.109375" style="278" customWidth="1"/>
    <col min="3857" max="3857" width="7.33203125" style="278" customWidth="1"/>
    <col min="3858" max="3858" width="2.6640625" style="278" customWidth="1"/>
    <col min="3859" max="3859" width="3.6640625" style="278" customWidth="1"/>
    <col min="3860" max="3860" width="4.6640625" style="278" customWidth="1"/>
    <col min="3861" max="3861" width="5.6640625" style="278" customWidth="1"/>
    <col min="3862" max="3862" width="4.6640625" style="278" customWidth="1"/>
    <col min="3863" max="3863" width="5.6640625" style="278" customWidth="1"/>
    <col min="3864" max="3864" width="4.6640625" style="278" customWidth="1"/>
    <col min="3865" max="3865" width="5.6640625" style="278" customWidth="1"/>
    <col min="3866" max="3866" width="6" style="278" customWidth="1"/>
    <col min="3867" max="3867" width="5.6640625" style="278" customWidth="1"/>
    <col min="3868" max="3868" width="4.6640625" style="278" customWidth="1"/>
    <col min="3869" max="3869" width="5.6640625" style="278" customWidth="1"/>
    <col min="3870" max="3870" width="4.6640625" style="278" customWidth="1"/>
    <col min="3871" max="3871" width="5.6640625" style="278" customWidth="1"/>
    <col min="3872" max="3872" width="4.6640625" style="278" customWidth="1"/>
    <col min="3873" max="3873" width="5.6640625" style="278" customWidth="1"/>
    <col min="3874" max="3874" width="4.6640625" style="278" customWidth="1"/>
    <col min="3875" max="3875" width="5.6640625" style="278" customWidth="1"/>
    <col min="3876" max="3876" width="4.6640625" style="278" customWidth="1"/>
    <col min="3877" max="3877" width="5.6640625" style="278" customWidth="1"/>
    <col min="3878" max="3878" width="9.109375" style="278"/>
    <col min="3879" max="3879" width="2.44140625" style="278" customWidth="1"/>
    <col min="3880" max="3880" width="7.5546875" style="278" customWidth="1"/>
    <col min="3881" max="3881" width="7.33203125" style="278" customWidth="1"/>
    <col min="3882" max="3882" width="6" style="278" customWidth="1"/>
    <col min="3883" max="3883" width="6.5546875" style="278" customWidth="1"/>
    <col min="3884" max="4096" width="9.109375" style="278"/>
    <col min="4097" max="4097" width="14.109375" style="278" customWidth="1"/>
    <col min="4098" max="4098" width="8.88671875" style="278" customWidth="1"/>
    <col min="4099" max="4099" width="12.5546875" style="278" customWidth="1"/>
    <col min="4100" max="4100" width="9" style="278" customWidth="1"/>
    <col min="4101" max="4101" width="11" style="278" customWidth="1"/>
    <col min="4102" max="4102" width="11.109375" style="278" customWidth="1"/>
    <col min="4103" max="4103" width="8.33203125" style="278" customWidth="1"/>
    <col min="4104" max="4104" width="6.109375" style="278" customWidth="1"/>
    <col min="4105" max="4105" width="7.5546875" style="278" customWidth="1"/>
    <col min="4106" max="4107" width="5.109375" style="278" customWidth="1"/>
    <col min="4108" max="4108" width="7.88671875" style="278" customWidth="1"/>
    <col min="4109" max="4109" width="8.6640625" style="278" customWidth="1"/>
    <col min="4110" max="4110" width="5" style="278" customWidth="1"/>
    <col min="4111" max="4111" width="11.33203125" style="278" customWidth="1"/>
    <col min="4112" max="4112" width="7.109375" style="278" customWidth="1"/>
    <col min="4113" max="4113" width="7.33203125" style="278" customWidth="1"/>
    <col min="4114" max="4114" width="2.6640625" style="278" customWidth="1"/>
    <col min="4115" max="4115" width="3.6640625" style="278" customWidth="1"/>
    <col min="4116" max="4116" width="4.6640625" style="278" customWidth="1"/>
    <col min="4117" max="4117" width="5.6640625" style="278" customWidth="1"/>
    <col min="4118" max="4118" width="4.6640625" style="278" customWidth="1"/>
    <col min="4119" max="4119" width="5.6640625" style="278" customWidth="1"/>
    <col min="4120" max="4120" width="4.6640625" style="278" customWidth="1"/>
    <col min="4121" max="4121" width="5.6640625" style="278" customWidth="1"/>
    <col min="4122" max="4122" width="6" style="278" customWidth="1"/>
    <col min="4123" max="4123" width="5.6640625" style="278" customWidth="1"/>
    <col min="4124" max="4124" width="4.6640625" style="278" customWidth="1"/>
    <col min="4125" max="4125" width="5.6640625" style="278" customWidth="1"/>
    <col min="4126" max="4126" width="4.6640625" style="278" customWidth="1"/>
    <col min="4127" max="4127" width="5.6640625" style="278" customWidth="1"/>
    <col min="4128" max="4128" width="4.6640625" style="278" customWidth="1"/>
    <col min="4129" max="4129" width="5.6640625" style="278" customWidth="1"/>
    <col min="4130" max="4130" width="4.6640625" style="278" customWidth="1"/>
    <col min="4131" max="4131" width="5.6640625" style="278" customWidth="1"/>
    <col min="4132" max="4132" width="4.6640625" style="278" customWidth="1"/>
    <col min="4133" max="4133" width="5.6640625" style="278" customWidth="1"/>
    <col min="4134" max="4134" width="9.109375" style="278"/>
    <col min="4135" max="4135" width="2.44140625" style="278" customWidth="1"/>
    <col min="4136" max="4136" width="7.5546875" style="278" customWidth="1"/>
    <col min="4137" max="4137" width="7.33203125" style="278" customWidth="1"/>
    <col min="4138" max="4138" width="6" style="278" customWidth="1"/>
    <col min="4139" max="4139" width="6.5546875" style="278" customWidth="1"/>
    <col min="4140" max="4352" width="9.109375" style="278"/>
    <col min="4353" max="4353" width="14.109375" style="278" customWidth="1"/>
    <col min="4354" max="4354" width="8.88671875" style="278" customWidth="1"/>
    <col min="4355" max="4355" width="12.5546875" style="278" customWidth="1"/>
    <col min="4356" max="4356" width="9" style="278" customWidth="1"/>
    <col min="4357" max="4357" width="11" style="278" customWidth="1"/>
    <col min="4358" max="4358" width="11.109375" style="278" customWidth="1"/>
    <col min="4359" max="4359" width="8.33203125" style="278" customWidth="1"/>
    <col min="4360" max="4360" width="6.109375" style="278" customWidth="1"/>
    <col min="4361" max="4361" width="7.5546875" style="278" customWidth="1"/>
    <col min="4362" max="4363" width="5.109375" style="278" customWidth="1"/>
    <col min="4364" max="4364" width="7.88671875" style="278" customWidth="1"/>
    <col min="4365" max="4365" width="8.6640625" style="278" customWidth="1"/>
    <col min="4366" max="4366" width="5" style="278" customWidth="1"/>
    <col min="4367" max="4367" width="11.33203125" style="278" customWidth="1"/>
    <col min="4368" max="4368" width="7.109375" style="278" customWidth="1"/>
    <col min="4369" max="4369" width="7.33203125" style="278" customWidth="1"/>
    <col min="4370" max="4370" width="2.6640625" style="278" customWidth="1"/>
    <col min="4371" max="4371" width="3.6640625" style="278" customWidth="1"/>
    <col min="4372" max="4372" width="4.6640625" style="278" customWidth="1"/>
    <col min="4373" max="4373" width="5.6640625" style="278" customWidth="1"/>
    <col min="4374" max="4374" width="4.6640625" style="278" customWidth="1"/>
    <col min="4375" max="4375" width="5.6640625" style="278" customWidth="1"/>
    <col min="4376" max="4376" width="4.6640625" style="278" customWidth="1"/>
    <col min="4377" max="4377" width="5.6640625" style="278" customWidth="1"/>
    <col min="4378" max="4378" width="6" style="278" customWidth="1"/>
    <col min="4379" max="4379" width="5.6640625" style="278" customWidth="1"/>
    <col min="4380" max="4380" width="4.6640625" style="278" customWidth="1"/>
    <col min="4381" max="4381" width="5.6640625" style="278" customWidth="1"/>
    <col min="4382" max="4382" width="4.6640625" style="278" customWidth="1"/>
    <col min="4383" max="4383" width="5.6640625" style="278" customWidth="1"/>
    <col min="4384" max="4384" width="4.6640625" style="278" customWidth="1"/>
    <col min="4385" max="4385" width="5.6640625" style="278" customWidth="1"/>
    <col min="4386" max="4386" width="4.6640625" style="278" customWidth="1"/>
    <col min="4387" max="4387" width="5.6640625" style="278" customWidth="1"/>
    <col min="4388" max="4388" width="4.6640625" style="278" customWidth="1"/>
    <col min="4389" max="4389" width="5.6640625" style="278" customWidth="1"/>
    <col min="4390" max="4390" width="9.109375" style="278"/>
    <col min="4391" max="4391" width="2.44140625" style="278" customWidth="1"/>
    <col min="4392" max="4392" width="7.5546875" style="278" customWidth="1"/>
    <col min="4393" max="4393" width="7.33203125" style="278" customWidth="1"/>
    <col min="4394" max="4394" width="6" style="278" customWidth="1"/>
    <col min="4395" max="4395" width="6.5546875" style="278" customWidth="1"/>
    <col min="4396" max="4608" width="9.109375" style="278"/>
    <col min="4609" max="4609" width="14.109375" style="278" customWidth="1"/>
    <col min="4610" max="4610" width="8.88671875" style="278" customWidth="1"/>
    <col min="4611" max="4611" width="12.5546875" style="278" customWidth="1"/>
    <col min="4612" max="4612" width="9" style="278" customWidth="1"/>
    <col min="4613" max="4613" width="11" style="278" customWidth="1"/>
    <col min="4614" max="4614" width="11.109375" style="278" customWidth="1"/>
    <col min="4615" max="4615" width="8.33203125" style="278" customWidth="1"/>
    <col min="4616" max="4616" width="6.109375" style="278" customWidth="1"/>
    <col min="4617" max="4617" width="7.5546875" style="278" customWidth="1"/>
    <col min="4618" max="4619" width="5.109375" style="278" customWidth="1"/>
    <col min="4620" max="4620" width="7.88671875" style="278" customWidth="1"/>
    <col min="4621" max="4621" width="8.6640625" style="278" customWidth="1"/>
    <col min="4622" max="4622" width="5" style="278" customWidth="1"/>
    <col min="4623" max="4623" width="11.33203125" style="278" customWidth="1"/>
    <col min="4624" max="4624" width="7.109375" style="278" customWidth="1"/>
    <col min="4625" max="4625" width="7.33203125" style="278" customWidth="1"/>
    <col min="4626" max="4626" width="2.6640625" style="278" customWidth="1"/>
    <col min="4627" max="4627" width="3.6640625" style="278" customWidth="1"/>
    <col min="4628" max="4628" width="4.6640625" style="278" customWidth="1"/>
    <col min="4629" max="4629" width="5.6640625" style="278" customWidth="1"/>
    <col min="4630" max="4630" width="4.6640625" style="278" customWidth="1"/>
    <col min="4631" max="4631" width="5.6640625" style="278" customWidth="1"/>
    <col min="4632" max="4632" width="4.6640625" style="278" customWidth="1"/>
    <col min="4633" max="4633" width="5.6640625" style="278" customWidth="1"/>
    <col min="4634" max="4634" width="6" style="278" customWidth="1"/>
    <col min="4635" max="4635" width="5.6640625" style="278" customWidth="1"/>
    <col min="4636" max="4636" width="4.6640625" style="278" customWidth="1"/>
    <col min="4637" max="4637" width="5.6640625" style="278" customWidth="1"/>
    <col min="4638" max="4638" width="4.6640625" style="278" customWidth="1"/>
    <col min="4639" max="4639" width="5.6640625" style="278" customWidth="1"/>
    <col min="4640" max="4640" width="4.6640625" style="278" customWidth="1"/>
    <col min="4641" max="4641" width="5.6640625" style="278" customWidth="1"/>
    <col min="4642" max="4642" width="4.6640625" style="278" customWidth="1"/>
    <col min="4643" max="4643" width="5.6640625" style="278" customWidth="1"/>
    <col min="4644" max="4644" width="4.6640625" style="278" customWidth="1"/>
    <col min="4645" max="4645" width="5.6640625" style="278" customWidth="1"/>
    <col min="4646" max="4646" width="9.109375" style="278"/>
    <col min="4647" max="4647" width="2.44140625" style="278" customWidth="1"/>
    <col min="4648" max="4648" width="7.5546875" style="278" customWidth="1"/>
    <col min="4649" max="4649" width="7.33203125" style="278" customWidth="1"/>
    <col min="4650" max="4650" width="6" style="278" customWidth="1"/>
    <col min="4651" max="4651" width="6.5546875" style="278" customWidth="1"/>
    <col min="4652" max="4864" width="9.109375" style="278"/>
    <col min="4865" max="4865" width="14.109375" style="278" customWidth="1"/>
    <col min="4866" max="4866" width="8.88671875" style="278" customWidth="1"/>
    <col min="4867" max="4867" width="12.5546875" style="278" customWidth="1"/>
    <col min="4868" max="4868" width="9" style="278" customWidth="1"/>
    <col min="4869" max="4869" width="11" style="278" customWidth="1"/>
    <col min="4870" max="4870" width="11.109375" style="278" customWidth="1"/>
    <col min="4871" max="4871" width="8.33203125" style="278" customWidth="1"/>
    <col min="4872" max="4872" width="6.109375" style="278" customWidth="1"/>
    <col min="4873" max="4873" width="7.5546875" style="278" customWidth="1"/>
    <col min="4874" max="4875" width="5.109375" style="278" customWidth="1"/>
    <col min="4876" max="4876" width="7.88671875" style="278" customWidth="1"/>
    <col min="4877" max="4877" width="8.6640625" style="278" customWidth="1"/>
    <col min="4878" max="4878" width="5" style="278" customWidth="1"/>
    <col min="4879" max="4879" width="11.33203125" style="278" customWidth="1"/>
    <col min="4880" max="4880" width="7.109375" style="278" customWidth="1"/>
    <col min="4881" max="4881" width="7.33203125" style="278" customWidth="1"/>
    <col min="4882" max="4882" width="2.6640625" style="278" customWidth="1"/>
    <col min="4883" max="4883" width="3.6640625" style="278" customWidth="1"/>
    <col min="4884" max="4884" width="4.6640625" style="278" customWidth="1"/>
    <col min="4885" max="4885" width="5.6640625" style="278" customWidth="1"/>
    <col min="4886" max="4886" width="4.6640625" style="278" customWidth="1"/>
    <col min="4887" max="4887" width="5.6640625" style="278" customWidth="1"/>
    <col min="4888" max="4888" width="4.6640625" style="278" customWidth="1"/>
    <col min="4889" max="4889" width="5.6640625" style="278" customWidth="1"/>
    <col min="4890" max="4890" width="6" style="278" customWidth="1"/>
    <col min="4891" max="4891" width="5.6640625" style="278" customWidth="1"/>
    <col min="4892" max="4892" width="4.6640625" style="278" customWidth="1"/>
    <col min="4893" max="4893" width="5.6640625" style="278" customWidth="1"/>
    <col min="4894" max="4894" width="4.6640625" style="278" customWidth="1"/>
    <col min="4895" max="4895" width="5.6640625" style="278" customWidth="1"/>
    <col min="4896" max="4896" width="4.6640625" style="278" customWidth="1"/>
    <col min="4897" max="4897" width="5.6640625" style="278" customWidth="1"/>
    <col min="4898" max="4898" width="4.6640625" style="278" customWidth="1"/>
    <col min="4899" max="4899" width="5.6640625" style="278" customWidth="1"/>
    <col min="4900" max="4900" width="4.6640625" style="278" customWidth="1"/>
    <col min="4901" max="4901" width="5.6640625" style="278" customWidth="1"/>
    <col min="4902" max="4902" width="9.109375" style="278"/>
    <col min="4903" max="4903" width="2.44140625" style="278" customWidth="1"/>
    <col min="4904" max="4904" width="7.5546875" style="278" customWidth="1"/>
    <col min="4905" max="4905" width="7.33203125" style="278" customWidth="1"/>
    <col min="4906" max="4906" width="6" style="278" customWidth="1"/>
    <col min="4907" max="4907" width="6.5546875" style="278" customWidth="1"/>
    <col min="4908" max="5120" width="9.109375" style="278"/>
    <col min="5121" max="5121" width="14.109375" style="278" customWidth="1"/>
    <col min="5122" max="5122" width="8.88671875" style="278" customWidth="1"/>
    <col min="5123" max="5123" width="12.5546875" style="278" customWidth="1"/>
    <col min="5124" max="5124" width="9" style="278" customWidth="1"/>
    <col min="5125" max="5125" width="11" style="278" customWidth="1"/>
    <col min="5126" max="5126" width="11.109375" style="278" customWidth="1"/>
    <col min="5127" max="5127" width="8.33203125" style="278" customWidth="1"/>
    <col min="5128" max="5128" width="6.109375" style="278" customWidth="1"/>
    <col min="5129" max="5129" width="7.5546875" style="278" customWidth="1"/>
    <col min="5130" max="5131" width="5.109375" style="278" customWidth="1"/>
    <col min="5132" max="5132" width="7.88671875" style="278" customWidth="1"/>
    <col min="5133" max="5133" width="8.6640625" style="278" customWidth="1"/>
    <col min="5134" max="5134" width="5" style="278" customWidth="1"/>
    <col min="5135" max="5135" width="11.33203125" style="278" customWidth="1"/>
    <col min="5136" max="5136" width="7.109375" style="278" customWidth="1"/>
    <col min="5137" max="5137" width="7.33203125" style="278" customWidth="1"/>
    <col min="5138" max="5138" width="2.6640625" style="278" customWidth="1"/>
    <col min="5139" max="5139" width="3.6640625" style="278" customWidth="1"/>
    <col min="5140" max="5140" width="4.6640625" style="278" customWidth="1"/>
    <col min="5141" max="5141" width="5.6640625" style="278" customWidth="1"/>
    <col min="5142" max="5142" width="4.6640625" style="278" customWidth="1"/>
    <col min="5143" max="5143" width="5.6640625" style="278" customWidth="1"/>
    <col min="5144" max="5144" width="4.6640625" style="278" customWidth="1"/>
    <col min="5145" max="5145" width="5.6640625" style="278" customWidth="1"/>
    <col min="5146" max="5146" width="6" style="278" customWidth="1"/>
    <col min="5147" max="5147" width="5.6640625" style="278" customWidth="1"/>
    <col min="5148" max="5148" width="4.6640625" style="278" customWidth="1"/>
    <col min="5149" max="5149" width="5.6640625" style="278" customWidth="1"/>
    <col min="5150" max="5150" width="4.6640625" style="278" customWidth="1"/>
    <col min="5151" max="5151" width="5.6640625" style="278" customWidth="1"/>
    <col min="5152" max="5152" width="4.6640625" style="278" customWidth="1"/>
    <col min="5153" max="5153" width="5.6640625" style="278" customWidth="1"/>
    <col min="5154" max="5154" width="4.6640625" style="278" customWidth="1"/>
    <col min="5155" max="5155" width="5.6640625" style="278" customWidth="1"/>
    <col min="5156" max="5156" width="4.6640625" style="278" customWidth="1"/>
    <col min="5157" max="5157" width="5.6640625" style="278" customWidth="1"/>
    <col min="5158" max="5158" width="9.109375" style="278"/>
    <col min="5159" max="5159" width="2.44140625" style="278" customWidth="1"/>
    <col min="5160" max="5160" width="7.5546875" style="278" customWidth="1"/>
    <col min="5161" max="5161" width="7.33203125" style="278" customWidth="1"/>
    <col min="5162" max="5162" width="6" style="278" customWidth="1"/>
    <col min="5163" max="5163" width="6.5546875" style="278" customWidth="1"/>
    <col min="5164" max="5376" width="9.109375" style="278"/>
    <col min="5377" max="5377" width="14.109375" style="278" customWidth="1"/>
    <col min="5378" max="5378" width="8.88671875" style="278" customWidth="1"/>
    <col min="5379" max="5379" width="12.5546875" style="278" customWidth="1"/>
    <col min="5380" max="5380" width="9" style="278" customWidth="1"/>
    <col min="5381" max="5381" width="11" style="278" customWidth="1"/>
    <col min="5382" max="5382" width="11.109375" style="278" customWidth="1"/>
    <col min="5383" max="5383" width="8.33203125" style="278" customWidth="1"/>
    <col min="5384" max="5384" width="6.109375" style="278" customWidth="1"/>
    <col min="5385" max="5385" width="7.5546875" style="278" customWidth="1"/>
    <col min="5386" max="5387" width="5.109375" style="278" customWidth="1"/>
    <col min="5388" max="5388" width="7.88671875" style="278" customWidth="1"/>
    <col min="5389" max="5389" width="8.6640625" style="278" customWidth="1"/>
    <col min="5390" max="5390" width="5" style="278" customWidth="1"/>
    <col min="5391" max="5391" width="11.33203125" style="278" customWidth="1"/>
    <col min="5392" max="5392" width="7.109375" style="278" customWidth="1"/>
    <col min="5393" max="5393" width="7.33203125" style="278" customWidth="1"/>
    <col min="5394" max="5394" width="2.6640625" style="278" customWidth="1"/>
    <col min="5395" max="5395" width="3.6640625" style="278" customWidth="1"/>
    <col min="5396" max="5396" width="4.6640625" style="278" customWidth="1"/>
    <col min="5397" max="5397" width="5.6640625" style="278" customWidth="1"/>
    <col min="5398" max="5398" width="4.6640625" style="278" customWidth="1"/>
    <col min="5399" max="5399" width="5.6640625" style="278" customWidth="1"/>
    <col min="5400" max="5400" width="4.6640625" style="278" customWidth="1"/>
    <col min="5401" max="5401" width="5.6640625" style="278" customWidth="1"/>
    <col min="5402" max="5402" width="6" style="278" customWidth="1"/>
    <col min="5403" max="5403" width="5.6640625" style="278" customWidth="1"/>
    <col min="5404" max="5404" width="4.6640625" style="278" customWidth="1"/>
    <col min="5405" max="5405" width="5.6640625" style="278" customWidth="1"/>
    <col min="5406" max="5406" width="4.6640625" style="278" customWidth="1"/>
    <col min="5407" max="5407" width="5.6640625" style="278" customWidth="1"/>
    <col min="5408" max="5408" width="4.6640625" style="278" customWidth="1"/>
    <col min="5409" max="5409" width="5.6640625" style="278" customWidth="1"/>
    <col min="5410" max="5410" width="4.6640625" style="278" customWidth="1"/>
    <col min="5411" max="5411" width="5.6640625" style="278" customWidth="1"/>
    <col min="5412" max="5412" width="4.6640625" style="278" customWidth="1"/>
    <col min="5413" max="5413" width="5.6640625" style="278" customWidth="1"/>
    <col min="5414" max="5414" width="9.109375" style="278"/>
    <col min="5415" max="5415" width="2.44140625" style="278" customWidth="1"/>
    <col min="5416" max="5416" width="7.5546875" style="278" customWidth="1"/>
    <col min="5417" max="5417" width="7.33203125" style="278" customWidth="1"/>
    <col min="5418" max="5418" width="6" style="278" customWidth="1"/>
    <col min="5419" max="5419" width="6.5546875" style="278" customWidth="1"/>
    <col min="5420" max="5632" width="9.109375" style="278"/>
    <col min="5633" max="5633" width="14.109375" style="278" customWidth="1"/>
    <col min="5634" max="5634" width="8.88671875" style="278" customWidth="1"/>
    <col min="5635" max="5635" width="12.5546875" style="278" customWidth="1"/>
    <col min="5636" max="5636" width="9" style="278" customWidth="1"/>
    <col min="5637" max="5637" width="11" style="278" customWidth="1"/>
    <col min="5638" max="5638" width="11.109375" style="278" customWidth="1"/>
    <col min="5639" max="5639" width="8.33203125" style="278" customWidth="1"/>
    <col min="5640" max="5640" width="6.109375" style="278" customWidth="1"/>
    <col min="5641" max="5641" width="7.5546875" style="278" customWidth="1"/>
    <col min="5642" max="5643" width="5.109375" style="278" customWidth="1"/>
    <col min="5644" max="5644" width="7.88671875" style="278" customWidth="1"/>
    <col min="5645" max="5645" width="8.6640625" style="278" customWidth="1"/>
    <col min="5646" max="5646" width="5" style="278" customWidth="1"/>
    <col min="5647" max="5647" width="11.33203125" style="278" customWidth="1"/>
    <col min="5648" max="5648" width="7.109375" style="278" customWidth="1"/>
    <col min="5649" max="5649" width="7.33203125" style="278" customWidth="1"/>
    <col min="5650" max="5650" width="2.6640625" style="278" customWidth="1"/>
    <col min="5651" max="5651" width="3.6640625" style="278" customWidth="1"/>
    <col min="5652" max="5652" width="4.6640625" style="278" customWidth="1"/>
    <col min="5653" max="5653" width="5.6640625" style="278" customWidth="1"/>
    <col min="5654" max="5654" width="4.6640625" style="278" customWidth="1"/>
    <col min="5655" max="5655" width="5.6640625" style="278" customWidth="1"/>
    <col min="5656" max="5656" width="4.6640625" style="278" customWidth="1"/>
    <col min="5657" max="5657" width="5.6640625" style="278" customWidth="1"/>
    <col min="5658" max="5658" width="6" style="278" customWidth="1"/>
    <col min="5659" max="5659" width="5.6640625" style="278" customWidth="1"/>
    <col min="5660" max="5660" width="4.6640625" style="278" customWidth="1"/>
    <col min="5661" max="5661" width="5.6640625" style="278" customWidth="1"/>
    <col min="5662" max="5662" width="4.6640625" style="278" customWidth="1"/>
    <col min="5663" max="5663" width="5.6640625" style="278" customWidth="1"/>
    <col min="5664" max="5664" width="4.6640625" style="278" customWidth="1"/>
    <col min="5665" max="5665" width="5.6640625" style="278" customWidth="1"/>
    <col min="5666" max="5666" width="4.6640625" style="278" customWidth="1"/>
    <col min="5667" max="5667" width="5.6640625" style="278" customWidth="1"/>
    <col min="5668" max="5668" width="4.6640625" style="278" customWidth="1"/>
    <col min="5669" max="5669" width="5.6640625" style="278" customWidth="1"/>
    <col min="5670" max="5670" width="9.109375" style="278"/>
    <col min="5671" max="5671" width="2.44140625" style="278" customWidth="1"/>
    <col min="5672" max="5672" width="7.5546875" style="278" customWidth="1"/>
    <col min="5673" max="5673" width="7.33203125" style="278" customWidth="1"/>
    <col min="5674" max="5674" width="6" style="278" customWidth="1"/>
    <col min="5675" max="5675" width="6.5546875" style="278" customWidth="1"/>
    <col min="5676" max="5888" width="9.109375" style="278"/>
    <col min="5889" max="5889" width="14.109375" style="278" customWidth="1"/>
    <col min="5890" max="5890" width="8.88671875" style="278" customWidth="1"/>
    <col min="5891" max="5891" width="12.5546875" style="278" customWidth="1"/>
    <col min="5892" max="5892" width="9" style="278" customWidth="1"/>
    <col min="5893" max="5893" width="11" style="278" customWidth="1"/>
    <col min="5894" max="5894" width="11.109375" style="278" customWidth="1"/>
    <col min="5895" max="5895" width="8.33203125" style="278" customWidth="1"/>
    <col min="5896" max="5896" width="6.109375" style="278" customWidth="1"/>
    <col min="5897" max="5897" width="7.5546875" style="278" customWidth="1"/>
    <col min="5898" max="5899" width="5.109375" style="278" customWidth="1"/>
    <col min="5900" max="5900" width="7.88671875" style="278" customWidth="1"/>
    <col min="5901" max="5901" width="8.6640625" style="278" customWidth="1"/>
    <col min="5902" max="5902" width="5" style="278" customWidth="1"/>
    <col min="5903" max="5903" width="11.33203125" style="278" customWidth="1"/>
    <col min="5904" max="5904" width="7.109375" style="278" customWidth="1"/>
    <col min="5905" max="5905" width="7.33203125" style="278" customWidth="1"/>
    <col min="5906" max="5906" width="2.6640625" style="278" customWidth="1"/>
    <col min="5907" max="5907" width="3.6640625" style="278" customWidth="1"/>
    <col min="5908" max="5908" width="4.6640625" style="278" customWidth="1"/>
    <col min="5909" max="5909" width="5.6640625" style="278" customWidth="1"/>
    <col min="5910" max="5910" width="4.6640625" style="278" customWidth="1"/>
    <col min="5911" max="5911" width="5.6640625" style="278" customWidth="1"/>
    <col min="5912" max="5912" width="4.6640625" style="278" customWidth="1"/>
    <col min="5913" max="5913" width="5.6640625" style="278" customWidth="1"/>
    <col min="5914" max="5914" width="6" style="278" customWidth="1"/>
    <col min="5915" max="5915" width="5.6640625" style="278" customWidth="1"/>
    <col min="5916" max="5916" width="4.6640625" style="278" customWidth="1"/>
    <col min="5917" max="5917" width="5.6640625" style="278" customWidth="1"/>
    <col min="5918" max="5918" width="4.6640625" style="278" customWidth="1"/>
    <col min="5919" max="5919" width="5.6640625" style="278" customWidth="1"/>
    <col min="5920" max="5920" width="4.6640625" style="278" customWidth="1"/>
    <col min="5921" max="5921" width="5.6640625" style="278" customWidth="1"/>
    <col min="5922" max="5922" width="4.6640625" style="278" customWidth="1"/>
    <col min="5923" max="5923" width="5.6640625" style="278" customWidth="1"/>
    <col min="5924" max="5924" width="4.6640625" style="278" customWidth="1"/>
    <col min="5925" max="5925" width="5.6640625" style="278" customWidth="1"/>
    <col min="5926" max="5926" width="9.109375" style="278"/>
    <col min="5927" max="5927" width="2.44140625" style="278" customWidth="1"/>
    <col min="5928" max="5928" width="7.5546875" style="278" customWidth="1"/>
    <col min="5929" max="5929" width="7.33203125" style="278" customWidth="1"/>
    <col min="5930" max="5930" width="6" style="278" customWidth="1"/>
    <col min="5931" max="5931" width="6.5546875" style="278" customWidth="1"/>
    <col min="5932" max="6144" width="9.109375" style="278"/>
    <col min="6145" max="6145" width="14.109375" style="278" customWidth="1"/>
    <col min="6146" max="6146" width="8.88671875" style="278" customWidth="1"/>
    <col min="6147" max="6147" width="12.5546875" style="278" customWidth="1"/>
    <col min="6148" max="6148" width="9" style="278" customWidth="1"/>
    <col min="6149" max="6149" width="11" style="278" customWidth="1"/>
    <col min="6150" max="6150" width="11.109375" style="278" customWidth="1"/>
    <col min="6151" max="6151" width="8.33203125" style="278" customWidth="1"/>
    <col min="6152" max="6152" width="6.109375" style="278" customWidth="1"/>
    <col min="6153" max="6153" width="7.5546875" style="278" customWidth="1"/>
    <col min="6154" max="6155" width="5.109375" style="278" customWidth="1"/>
    <col min="6156" max="6156" width="7.88671875" style="278" customWidth="1"/>
    <col min="6157" max="6157" width="8.6640625" style="278" customWidth="1"/>
    <col min="6158" max="6158" width="5" style="278" customWidth="1"/>
    <col min="6159" max="6159" width="11.33203125" style="278" customWidth="1"/>
    <col min="6160" max="6160" width="7.109375" style="278" customWidth="1"/>
    <col min="6161" max="6161" width="7.33203125" style="278" customWidth="1"/>
    <col min="6162" max="6162" width="2.6640625" style="278" customWidth="1"/>
    <col min="6163" max="6163" width="3.6640625" style="278" customWidth="1"/>
    <col min="6164" max="6164" width="4.6640625" style="278" customWidth="1"/>
    <col min="6165" max="6165" width="5.6640625" style="278" customWidth="1"/>
    <col min="6166" max="6166" width="4.6640625" style="278" customWidth="1"/>
    <col min="6167" max="6167" width="5.6640625" style="278" customWidth="1"/>
    <col min="6168" max="6168" width="4.6640625" style="278" customWidth="1"/>
    <col min="6169" max="6169" width="5.6640625" style="278" customWidth="1"/>
    <col min="6170" max="6170" width="6" style="278" customWidth="1"/>
    <col min="6171" max="6171" width="5.6640625" style="278" customWidth="1"/>
    <col min="6172" max="6172" width="4.6640625" style="278" customWidth="1"/>
    <col min="6173" max="6173" width="5.6640625" style="278" customWidth="1"/>
    <col min="6174" max="6174" width="4.6640625" style="278" customWidth="1"/>
    <col min="6175" max="6175" width="5.6640625" style="278" customWidth="1"/>
    <col min="6176" max="6176" width="4.6640625" style="278" customWidth="1"/>
    <col min="6177" max="6177" width="5.6640625" style="278" customWidth="1"/>
    <col min="6178" max="6178" width="4.6640625" style="278" customWidth="1"/>
    <col min="6179" max="6179" width="5.6640625" style="278" customWidth="1"/>
    <col min="6180" max="6180" width="4.6640625" style="278" customWidth="1"/>
    <col min="6181" max="6181" width="5.6640625" style="278" customWidth="1"/>
    <col min="6182" max="6182" width="9.109375" style="278"/>
    <col min="6183" max="6183" width="2.44140625" style="278" customWidth="1"/>
    <col min="6184" max="6184" width="7.5546875" style="278" customWidth="1"/>
    <col min="6185" max="6185" width="7.33203125" style="278" customWidth="1"/>
    <col min="6186" max="6186" width="6" style="278" customWidth="1"/>
    <col min="6187" max="6187" width="6.5546875" style="278" customWidth="1"/>
    <col min="6188" max="6400" width="9.109375" style="278"/>
    <col min="6401" max="6401" width="14.109375" style="278" customWidth="1"/>
    <col min="6402" max="6402" width="8.88671875" style="278" customWidth="1"/>
    <col min="6403" max="6403" width="12.5546875" style="278" customWidth="1"/>
    <col min="6404" max="6404" width="9" style="278" customWidth="1"/>
    <col min="6405" max="6405" width="11" style="278" customWidth="1"/>
    <col min="6406" max="6406" width="11.109375" style="278" customWidth="1"/>
    <col min="6407" max="6407" width="8.33203125" style="278" customWidth="1"/>
    <col min="6408" max="6408" width="6.109375" style="278" customWidth="1"/>
    <col min="6409" max="6409" width="7.5546875" style="278" customWidth="1"/>
    <col min="6410" max="6411" width="5.109375" style="278" customWidth="1"/>
    <col min="6412" max="6412" width="7.88671875" style="278" customWidth="1"/>
    <col min="6413" max="6413" width="8.6640625" style="278" customWidth="1"/>
    <col min="6414" max="6414" width="5" style="278" customWidth="1"/>
    <col min="6415" max="6415" width="11.33203125" style="278" customWidth="1"/>
    <col min="6416" max="6416" width="7.109375" style="278" customWidth="1"/>
    <col min="6417" max="6417" width="7.33203125" style="278" customWidth="1"/>
    <col min="6418" max="6418" width="2.6640625" style="278" customWidth="1"/>
    <col min="6419" max="6419" width="3.6640625" style="278" customWidth="1"/>
    <col min="6420" max="6420" width="4.6640625" style="278" customWidth="1"/>
    <col min="6421" max="6421" width="5.6640625" style="278" customWidth="1"/>
    <col min="6422" max="6422" width="4.6640625" style="278" customWidth="1"/>
    <col min="6423" max="6423" width="5.6640625" style="278" customWidth="1"/>
    <col min="6424" max="6424" width="4.6640625" style="278" customWidth="1"/>
    <col min="6425" max="6425" width="5.6640625" style="278" customWidth="1"/>
    <col min="6426" max="6426" width="6" style="278" customWidth="1"/>
    <col min="6427" max="6427" width="5.6640625" style="278" customWidth="1"/>
    <col min="6428" max="6428" width="4.6640625" style="278" customWidth="1"/>
    <col min="6429" max="6429" width="5.6640625" style="278" customWidth="1"/>
    <col min="6430" max="6430" width="4.6640625" style="278" customWidth="1"/>
    <col min="6431" max="6431" width="5.6640625" style="278" customWidth="1"/>
    <col min="6432" max="6432" width="4.6640625" style="278" customWidth="1"/>
    <col min="6433" max="6433" width="5.6640625" style="278" customWidth="1"/>
    <col min="6434" max="6434" width="4.6640625" style="278" customWidth="1"/>
    <col min="6435" max="6435" width="5.6640625" style="278" customWidth="1"/>
    <col min="6436" max="6436" width="4.6640625" style="278" customWidth="1"/>
    <col min="6437" max="6437" width="5.6640625" style="278" customWidth="1"/>
    <col min="6438" max="6438" width="9.109375" style="278"/>
    <col min="6439" max="6439" width="2.44140625" style="278" customWidth="1"/>
    <col min="6440" max="6440" width="7.5546875" style="278" customWidth="1"/>
    <col min="6441" max="6441" width="7.33203125" style="278" customWidth="1"/>
    <col min="6442" max="6442" width="6" style="278" customWidth="1"/>
    <col min="6443" max="6443" width="6.5546875" style="278" customWidth="1"/>
    <col min="6444" max="6656" width="9.109375" style="278"/>
    <col min="6657" max="6657" width="14.109375" style="278" customWidth="1"/>
    <col min="6658" max="6658" width="8.88671875" style="278" customWidth="1"/>
    <col min="6659" max="6659" width="12.5546875" style="278" customWidth="1"/>
    <col min="6660" max="6660" width="9" style="278" customWidth="1"/>
    <col min="6661" max="6661" width="11" style="278" customWidth="1"/>
    <col min="6662" max="6662" width="11.109375" style="278" customWidth="1"/>
    <col min="6663" max="6663" width="8.33203125" style="278" customWidth="1"/>
    <col min="6664" max="6664" width="6.109375" style="278" customWidth="1"/>
    <col min="6665" max="6665" width="7.5546875" style="278" customWidth="1"/>
    <col min="6666" max="6667" width="5.109375" style="278" customWidth="1"/>
    <col min="6668" max="6668" width="7.88671875" style="278" customWidth="1"/>
    <col min="6669" max="6669" width="8.6640625" style="278" customWidth="1"/>
    <col min="6670" max="6670" width="5" style="278" customWidth="1"/>
    <col min="6671" max="6671" width="11.33203125" style="278" customWidth="1"/>
    <col min="6672" max="6672" width="7.109375" style="278" customWidth="1"/>
    <col min="6673" max="6673" width="7.33203125" style="278" customWidth="1"/>
    <col min="6674" max="6674" width="2.6640625" style="278" customWidth="1"/>
    <col min="6675" max="6675" width="3.6640625" style="278" customWidth="1"/>
    <col min="6676" max="6676" width="4.6640625" style="278" customWidth="1"/>
    <col min="6677" max="6677" width="5.6640625" style="278" customWidth="1"/>
    <col min="6678" max="6678" width="4.6640625" style="278" customWidth="1"/>
    <col min="6679" max="6679" width="5.6640625" style="278" customWidth="1"/>
    <col min="6680" max="6680" width="4.6640625" style="278" customWidth="1"/>
    <col min="6681" max="6681" width="5.6640625" style="278" customWidth="1"/>
    <col min="6682" max="6682" width="6" style="278" customWidth="1"/>
    <col min="6683" max="6683" width="5.6640625" style="278" customWidth="1"/>
    <col min="6684" max="6684" width="4.6640625" style="278" customWidth="1"/>
    <col min="6685" max="6685" width="5.6640625" style="278" customWidth="1"/>
    <col min="6686" max="6686" width="4.6640625" style="278" customWidth="1"/>
    <col min="6687" max="6687" width="5.6640625" style="278" customWidth="1"/>
    <col min="6688" max="6688" width="4.6640625" style="278" customWidth="1"/>
    <col min="6689" max="6689" width="5.6640625" style="278" customWidth="1"/>
    <col min="6690" max="6690" width="4.6640625" style="278" customWidth="1"/>
    <col min="6691" max="6691" width="5.6640625" style="278" customWidth="1"/>
    <col min="6692" max="6692" width="4.6640625" style="278" customWidth="1"/>
    <col min="6693" max="6693" width="5.6640625" style="278" customWidth="1"/>
    <col min="6694" max="6694" width="9.109375" style="278"/>
    <col min="6695" max="6695" width="2.44140625" style="278" customWidth="1"/>
    <col min="6696" max="6696" width="7.5546875" style="278" customWidth="1"/>
    <col min="6697" max="6697" width="7.33203125" style="278" customWidth="1"/>
    <col min="6698" max="6698" width="6" style="278" customWidth="1"/>
    <col min="6699" max="6699" width="6.5546875" style="278" customWidth="1"/>
    <col min="6700" max="6912" width="9.109375" style="278"/>
    <col min="6913" max="6913" width="14.109375" style="278" customWidth="1"/>
    <col min="6914" max="6914" width="8.88671875" style="278" customWidth="1"/>
    <col min="6915" max="6915" width="12.5546875" style="278" customWidth="1"/>
    <col min="6916" max="6916" width="9" style="278" customWidth="1"/>
    <col min="6917" max="6917" width="11" style="278" customWidth="1"/>
    <col min="6918" max="6918" width="11.109375" style="278" customWidth="1"/>
    <col min="6919" max="6919" width="8.33203125" style="278" customWidth="1"/>
    <col min="6920" max="6920" width="6.109375" style="278" customWidth="1"/>
    <col min="6921" max="6921" width="7.5546875" style="278" customWidth="1"/>
    <col min="6922" max="6923" width="5.109375" style="278" customWidth="1"/>
    <col min="6924" max="6924" width="7.88671875" style="278" customWidth="1"/>
    <col min="6925" max="6925" width="8.6640625" style="278" customWidth="1"/>
    <col min="6926" max="6926" width="5" style="278" customWidth="1"/>
    <col min="6927" max="6927" width="11.33203125" style="278" customWidth="1"/>
    <col min="6928" max="6928" width="7.109375" style="278" customWidth="1"/>
    <col min="6929" max="6929" width="7.33203125" style="278" customWidth="1"/>
    <col min="6930" max="6930" width="2.6640625" style="278" customWidth="1"/>
    <col min="6931" max="6931" width="3.6640625" style="278" customWidth="1"/>
    <col min="6932" max="6932" width="4.6640625" style="278" customWidth="1"/>
    <col min="6933" max="6933" width="5.6640625" style="278" customWidth="1"/>
    <col min="6934" max="6934" width="4.6640625" style="278" customWidth="1"/>
    <col min="6935" max="6935" width="5.6640625" style="278" customWidth="1"/>
    <col min="6936" max="6936" width="4.6640625" style="278" customWidth="1"/>
    <col min="6937" max="6937" width="5.6640625" style="278" customWidth="1"/>
    <col min="6938" max="6938" width="6" style="278" customWidth="1"/>
    <col min="6939" max="6939" width="5.6640625" style="278" customWidth="1"/>
    <col min="6940" max="6940" width="4.6640625" style="278" customWidth="1"/>
    <col min="6941" max="6941" width="5.6640625" style="278" customWidth="1"/>
    <col min="6942" max="6942" width="4.6640625" style="278" customWidth="1"/>
    <col min="6943" max="6943" width="5.6640625" style="278" customWidth="1"/>
    <col min="6944" max="6944" width="4.6640625" style="278" customWidth="1"/>
    <col min="6945" max="6945" width="5.6640625" style="278" customWidth="1"/>
    <col min="6946" max="6946" width="4.6640625" style="278" customWidth="1"/>
    <col min="6947" max="6947" width="5.6640625" style="278" customWidth="1"/>
    <col min="6948" max="6948" width="4.6640625" style="278" customWidth="1"/>
    <col min="6949" max="6949" width="5.6640625" style="278" customWidth="1"/>
    <col min="6950" max="6950" width="9.109375" style="278"/>
    <col min="6951" max="6951" width="2.44140625" style="278" customWidth="1"/>
    <col min="6952" max="6952" width="7.5546875" style="278" customWidth="1"/>
    <col min="6953" max="6953" width="7.33203125" style="278" customWidth="1"/>
    <col min="6954" max="6954" width="6" style="278" customWidth="1"/>
    <col min="6955" max="6955" width="6.5546875" style="278" customWidth="1"/>
    <col min="6956" max="7168" width="9.109375" style="278"/>
    <col min="7169" max="7169" width="14.109375" style="278" customWidth="1"/>
    <col min="7170" max="7170" width="8.88671875" style="278" customWidth="1"/>
    <col min="7171" max="7171" width="12.5546875" style="278" customWidth="1"/>
    <col min="7172" max="7172" width="9" style="278" customWidth="1"/>
    <col min="7173" max="7173" width="11" style="278" customWidth="1"/>
    <col min="7174" max="7174" width="11.109375" style="278" customWidth="1"/>
    <col min="7175" max="7175" width="8.33203125" style="278" customWidth="1"/>
    <col min="7176" max="7176" width="6.109375" style="278" customWidth="1"/>
    <col min="7177" max="7177" width="7.5546875" style="278" customWidth="1"/>
    <col min="7178" max="7179" width="5.109375" style="278" customWidth="1"/>
    <col min="7180" max="7180" width="7.88671875" style="278" customWidth="1"/>
    <col min="7181" max="7181" width="8.6640625" style="278" customWidth="1"/>
    <col min="7182" max="7182" width="5" style="278" customWidth="1"/>
    <col min="7183" max="7183" width="11.33203125" style="278" customWidth="1"/>
    <col min="7184" max="7184" width="7.109375" style="278" customWidth="1"/>
    <col min="7185" max="7185" width="7.33203125" style="278" customWidth="1"/>
    <col min="7186" max="7186" width="2.6640625" style="278" customWidth="1"/>
    <col min="7187" max="7187" width="3.6640625" style="278" customWidth="1"/>
    <col min="7188" max="7188" width="4.6640625" style="278" customWidth="1"/>
    <col min="7189" max="7189" width="5.6640625" style="278" customWidth="1"/>
    <col min="7190" max="7190" width="4.6640625" style="278" customWidth="1"/>
    <col min="7191" max="7191" width="5.6640625" style="278" customWidth="1"/>
    <col min="7192" max="7192" width="4.6640625" style="278" customWidth="1"/>
    <col min="7193" max="7193" width="5.6640625" style="278" customWidth="1"/>
    <col min="7194" max="7194" width="6" style="278" customWidth="1"/>
    <col min="7195" max="7195" width="5.6640625" style="278" customWidth="1"/>
    <col min="7196" max="7196" width="4.6640625" style="278" customWidth="1"/>
    <col min="7197" max="7197" width="5.6640625" style="278" customWidth="1"/>
    <col min="7198" max="7198" width="4.6640625" style="278" customWidth="1"/>
    <col min="7199" max="7199" width="5.6640625" style="278" customWidth="1"/>
    <col min="7200" max="7200" width="4.6640625" style="278" customWidth="1"/>
    <col min="7201" max="7201" width="5.6640625" style="278" customWidth="1"/>
    <col min="7202" max="7202" width="4.6640625" style="278" customWidth="1"/>
    <col min="7203" max="7203" width="5.6640625" style="278" customWidth="1"/>
    <col min="7204" max="7204" width="4.6640625" style="278" customWidth="1"/>
    <col min="7205" max="7205" width="5.6640625" style="278" customWidth="1"/>
    <col min="7206" max="7206" width="9.109375" style="278"/>
    <col min="7207" max="7207" width="2.44140625" style="278" customWidth="1"/>
    <col min="7208" max="7208" width="7.5546875" style="278" customWidth="1"/>
    <col min="7209" max="7209" width="7.33203125" style="278" customWidth="1"/>
    <col min="7210" max="7210" width="6" style="278" customWidth="1"/>
    <col min="7211" max="7211" width="6.5546875" style="278" customWidth="1"/>
    <col min="7212" max="7424" width="9.109375" style="278"/>
    <col min="7425" max="7425" width="14.109375" style="278" customWidth="1"/>
    <col min="7426" max="7426" width="8.88671875" style="278" customWidth="1"/>
    <col min="7427" max="7427" width="12.5546875" style="278" customWidth="1"/>
    <col min="7428" max="7428" width="9" style="278" customWidth="1"/>
    <col min="7429" max="7429" width="11" style="278" customWidth="1"/>
    <col min="7430" max="7430" width="11.109375" style="278" customWidth="1"/>
    <col min="7431" max="7431" width="8.33203125" style="278" customWidth="1"/>
    <col min="7432" max="7432" width="6.109375" style="278" customWidth="1"/>
    <col min="7433" max="7433" width="7.5546875" style="278" customWidth="1"/>
    <col min="7434" max="7435" width="5.109375" style="278" customWidth="1"/>
    <col min="7436" max="7436" width="7.88671875" style="278" customWidth="1"/>
    <col min="7437" max="7437" width="8.6640625" style="278" customWidth="1"/>
    <col min="7438" max="7438" width="5" style="278" customWidth="1"/>
    <col min="7439" max="7439" width="11.33203125" style="278" customWidth="1"/>
    <col min="7440" max="7440" width="7.109375" style="278" customWidth="1"/>
    <col min="7441" max="7441" width="7.33203125" style="278" customWidth="1"/>
    <col min="7442" max="7442" width="2.6640625" style="278" customWidth="1"/>
    <col min="7443" max="7443" width="3.6640625" style="278" customWidth="1"/>
    <col min="7444" max="7444" width="4.6640625" style="278" customWidth="1"/>
    <col min="7445" max="7445" width="5.6640625" style="278" customWidth="1"/>
    <col min="7446" max="7446" width="4.6640625" style="278" customWidth="1"/>
    <col min="7447" max="7447" width="5.6640625" style="278" customWidth="1"/>
    <col min="7448" max="7448" width="4.6640625" style="278" customWidth="1"/>
    <col min="7449" max="7449" width="5.6640625" style="278" customWidth="1"/>
    <col min="7450" max="7450" width="6" style="278" customWidth="1"/>
    <col min="7451" max="7451" width="5.6640625" style="278" customWidth="1"/>
    <col min="7452" max="7452" width="4.6640625" style="278" customWidth="1"/>
    <col min="7453" max="7453" width="5.6640625" style="278" customWidth="1"/>
    <col min="7454" max="7454" width="4.6640625" style="278" customWidth="1"/>
    <col min="7455" max="7455" width="5.6640625" style="278" customWidth="1"/>
    <col min="7456" max="7456" width="4.6640625" style="278" customWidth="1"/>
    <col min="7457" max="7457" width="5.6640625" style="278" customWidth="1"/>
    <col min="7458" max="7458" width="4.6640625" style="278" customWidth="1"/>
    <col min="7459" max="7459" width="5.6640625" style="278" customWidth="1"/>
    <col min="7460" max="7460" width="4.6640625" style="278" customWidth="1"/>
    <col min="7461" max="7461" width="5.6640625" style="278" customWidth="1"/>
    <col min="7462" max="7462" width="9.109375" style="278"/>
    <col min="7463" max="7463" width="2.44140625" style="278" customWidth="1"/>
    <col min="7464" max="7464" width="7.5546875" style="278" customWidth="1"/>
    <col min="7465" max="7465" width="7.33203125" style="278" customWidth="1"/>
    <col min="7466" max="7466" width="6" style="278" customWidth="1"/>
    <col min="7467" max="7467" width="6.5546875" style="278" customWidth="1"/>
    <col min="7468" max="7680" width="9.109375" style="278"/>
    <col min="7681" max="7681" width="14.109375" style="278" customWidth="1"/>
    <col min="7682" max="7682" width="8.88671875" style="278" customWidth="1"/>
    <col min="7683" max="7683" width="12.5546875" style="278" customWidth="1"/>
    <col min="7684" max="7684" width="9" style="278" customWidth="1"/>
    <col min="7685" max="7685" width="11" style="278" customWidth="1"/>
    <col min="7686" max="7686" width="11.109375" style="278" customWidth="1"/>
    <col min="7687" max="7687" width="8.33203125" style="278" customWidth="1"/>
    <col min="7688" max="7688" width="6.109375" style="278" customWidth="1"/>
    <col min="7689" max="7689" width="7.5546875" style="278" customWidth="1"/>
    <col min="7690" max="7691" width="5.109375" style="278" customWidth="1"/>
    <col min="7692" max="7692" width="7.88671875" style="278" customWidth="1"/>
    <col min="7693" max="7693" width="8.6640625" style="278" customWidth="1"/>
    <col min="7694" max="7694" width="5" style="278" customWidth="1"/>
    <col min="7695" max="7695" width="11.33203125" style="278" customWidth="1"/>
    <col min="7696" max="7696" width="7.109375" style="278" customWidth="1"/>
    <col min="7697" max="7697" width="7.33203125" style="278" customWidth="1"/>
    <col min="7698" max="7698" width="2.6640625" style="278" customWidth="1"/>
    <col min="7699" max="7699" width="3.6640625" style="278" customWidth="1"/>
    <col min="7700" max="7700" width="4.6640625" style="278" customWidth="1"/>
    <col min="7701" max="7701" width="5.6640625" style="278" customWidth="1"/>
    <col min="7702" max="7702" width="4.6640625" style="278" customWidth="1"/>
    <col min="7703" max="7703" width="5.6640625" style="278" customWidth="1"/>
    <col min="7704" max="7704" width="4.6640625" style="278" customWidth="1"/>
    <col min="7705" max="7705" width="5.6640625" style="278" customWidth="1"/>
    <col min="7706" max="7706" width="6" style="278" customWidth="1"/>
    <col min="7707" max="7707" width="5.6640625" style="278" customWidth="1"/>
    <col min="7708" max="7708" width="4.6640625" style="278" customWidth="1"/>
    <col min="7709" max="7709" width="5.6640625" style="278" customWidth="1"/>
    <col min="7710" max="7710" width="4.6640625" style="278" customWidth="1"/>
    <col min="7711" max="7711" width="5.6640625" style="278" customWidth="1"/>
    <col min="7712" max="7712" width="4.6640625" style="278" customWidth="1"/>
    <col min="7713" max="7713" width="5.6640625" style="278" customWidth="1"/>
    <col min="7714" max="7714" width="4.6640625" style="278" customWidth="1"/>
    <col min="7715" max="7715" width="5.6640625" style="278" customWidth="1"/>
    <col min="7716" max="7716" width="4.6640625" style="278" customWidth="1"/>
    <col min="7717" max="7717" width="5.6640625" style="278" customWidth="1"/>
    <col min="7718" max="7718" width="9.109375" style="278"/>
    <col min="7719" max="7719" width="2.44140625" style="278" customWidth="1"/>
    <col min="7720" max="7720" width="7.5546875" style="278" customWidth="1"/>
    <col min="7721" max="7721" width="7.33203125" style="278" customWidth="1"/>
    <col min="7722" max="7722" width="6" style="278" customWidth="1"/>
    <col min="7723" max="7723" width="6.5546875" style="278" customWidth="1"/>
    <col min="7724" max="7936" width="9.109375" style="278"/>
    <col min="7937" max="7937" width="14.109375" style="278" customWidth="1"/>
    <col min="7938" max="7938" width="8.88671875" style="278" customWidth="1"/>
    <col min="7939" max="7939" width="12.5546875" style="278" customWidth="1"/>
    <col min="7940" max="7940" width="9" style="278" customWidth="1"/>
    <col min="7941" max="7941" width="11" style="278" customWidth="1"/>
    <col min="7942" max="7942" width="11.109375" style="278" customWidth="1"/>
    <col min="7943" max="7943" width="8.33203125" style="278" customWidth="1"/>
    <col min="7944" max="7944" width="6.109375" style="278" customWidth="1"/>
    <col min="7945" max="7945" width="7.5546875" style="278" customWidth="1"/>
    <col min="7946" max="7947" width="5.109375" style="278" customWidth="1"/>
    <col min="7948" max="7948" width="7.88671875" style="278" customWidth="1"/>
    <col min="7949" max="7949" width="8.6640625" style="278" customWidth="1"/>
    <col min="7950" max="7950" width="5" style="278" customWidth="1"/>
    <col min="7951" max="7951" width="11.33203125" style="278" customWidth="1"/>
    <col min="7952" max="7952" width="7.109375" style="278" customWidth="1"/>
    <col min="7953" max="7953" width="7.33203125" style="278" customWidth="1"/>
    <col min="7954" max="7954" width="2.6640625" style="278" customWidth="1"/>
    <col min="7955" max="7955" width="3.6640625" style="278" customWidth="1"/>
    <col min="7956" max="7956" width="4.6640625" style="278" customWidth="1"/>
    <col min="7957" max="7957" width="5.6640625" style="278" customWidth="1"/>
    <col min="7958" max="7958" width="4.6640625" style="278" customWidth="1"/>
    <col min="7959" max="7959" width="5.6640625" style="278" customWidth="1"/>
    <col min="7960" max="7960" width="4.6640625" style="278" customWidth="1"/>
    <col min="7961" max="7961" width="5.6640625" style="278" customWidth="1"/>
    <col min="7962" max="7962" width="6" style="278" customWidth="1"/>
    <col min="7963" max="7963" width="5.6640625" style="278" customWidth="1"/>
    <col min="7964" max="7964" width="4.6640625" style="278" customWidth="1"/>
    <col min="7965" max="7965" width="5.6640625" style="278" customWidth="1"/>
    <col min="7966" max="7966" width="4.6640625" style="278" customWidth="1"/>
    <col min="7967" max="7967" width="5.6640625" style="278" customWidth="1"/>
    <col min="7968" max="7968" width="4.6640625" style="278" customWidth="1"/>
    <col min="7969" max="7969" width="5.6640625" style="278" customWidth="1"/>
    <col min="7970" max="7970" width="4.6640625" style="278" customWidth="1"/>
    <col min="7971" max="7971" width="5.6640625" style="278" customWidth="1"/>
    <col min="7972" max="7972" width="4.6640625" style="278" customWidth="1"/>
    <col min="7973" max="7973" width="5.6640625" style="278" customWidth="1"/>
    <col min="7974" max="7974" width="9.109375" style="278"/>
    <col min="7975" max="7975" width="2.44140625" style="278" customWidth="1"/>
    <col min="7976" max="7976" width="7.5546875" style="278" customWidth="1"/>
    <col min="7977" max="7977" width="7.33203125" style="278" customWidth="1"/>
    <col min="7978" max="7978" width="6" style="278" customWidth="1"/>
    <col min="7979" max="7979" width="6.5546875" style="278" customWidth="1"/>
    <col min="7980" max="8192" width="9.109375" style="278"/>
    <col min="8193" max="8193" width="14.109375" style="278" customWidth="1"/>
    <col min="8194" max="8194" width="8.88671875" style="278" customWidth="1"/>
    <col min="8195" max="8195" width="12.5546875" style="278" customWidth="1"/>
    <col min="8196" max="8196" width="9" style="278" customWidth="1"/>
    <col min="8197" max="8197" width="11" style="278" customWidth="1"/>
    <col min="8198" max="8198" width="11.109375" style="278" customWidth="1"/>
    <col min="8199" max="8199" width="8.33203125" style="278" customWidth="1"/>
    <col min="8200" max="8200" width="6.109375" style="278" customWidth="1"/>
    <col min="8201" max="8201" width="7.5546875" style="278" customWidth="1"/>
    <col min="8202" max="8203" width="5.109375" style="278" customWidth="1"/>
    <col min="8204" max="8204" width="7.88671875" style="278" customWidth="1"/>
    <col min="8205" max="8205" width="8.6640625" style="278" customWidth="1"/>
    <col min="8206" max="8206" width="5" style="278" customWidth="1"/>
    <col min="8207" max="8207" width="11.33203125" style="278" customWidth="1"/>
    <col min="8208" max="8208" width="7.109375" style="278" customWidth="1"/>
    <col min="8209" max="8209" width="7.33203125" style="278" customWidth="1"/>
    <col min="8210" max="8210" width="2.6640625" style="278" customWidth="1"/>
    <col min="8211" max="8211" width="3.6640625" style="278" customWidth="1"/>
    <col min="8212" max="8212" width="4.6640625" style="278" customWidth="1"/>
    <col min="8213" max="8213" width="5.6640625" style="278" customWidth="1"/>
    <col min="8214" max="8214" width="4.6640625" style="278" customWidth="1"/>
    <col min="8215" max="8215" width="5.6640625" style="278" customWidth="1"/>
    <col min="8216" max="8216" width="4.6640625" style="278" customWidth="1"/>
    <col min="8217" max="8217" width="5.6640625" style="278" customWidth="1"/>
    <col min="8218" max="8218" width="6" style="278" customWidth="1"/>
    <col min="8219" max="8219" width="5.6640625" style="278" customWidth="1"/>
    <col min="8220" max="8220" width="4.6640625" style="278" customWidth="1"/>
    <col min="8221" max="8221" width="5.6640625" style="278" customWidth="1"/>
    <col min="8222" max="8222" width="4.6640625" style="278" customWidth="1"/>
    <col min="8223" max="8223" width="5.6640625" style="278" customWidth="1"/>
    <col min="8224" max="8224" width="4.6640625" style="278" customWidth="1"/>
    <col min="8225" max="8225" width="5.6640625" style="278" customWidth="1"/>
    <col min="8226" max="8226" width="4.6640625" style="278" customWidth="1"/>
    <col min="8227" max="8227" width="5.6640625" style="278" customWidth="1"/>
    <col min="8228" max="8228" width="4.6640625" style="278" customWidth="1"/>
    <col min="8229" max="8229" width="5.6640625" style="278" customWidth="1"/>
    <col min="8230" max="8230" width="9.109375" style="278"/>
    <col min="8231" max="8231" width="2.44140625" style="278" customWidth="1"/>
    <col min="8232" max="8232" width="7.5546875" style="278" customWidth="1"/>
    <col min="8233" max="8233" width="7.33203125" style="278" customWidth="1"/>
    <col min="8234" max="8234" width="6" style="278" customWidth="1"/>
    <col min="8235" max="8235" width="6.5546875" style="278" customWidth="1"/>
    <col min="8236" max="8448" width="9.109375" style="278"/>
    <col min="8449" max="8449" width="14.109375" style="278" customWidth="1"/>
    <col min="8450" max="8450" width="8.88671875" style="278" customWidth="1"/>
    <col min="8451" max="8451" width="12.5546875" style="278" customWidth="1"/>
    <col min="8452" max="8452" width="9" style="278" customWidth="1"/>
    <col min="8453" max="8453" width="11" style="278" customWidth="1"/>
    <col min="8454" max="8454" width="11.109375" style="278" customWidth="1"/>
    <col min="8455" max="8455" width="8.33203125" style="278" customWidth="1"/>
    <col min="8456" max="8456" width="6.109375" style="278" customWidth="1"/>
    <col min="8457" max="8457" width="7.5546875" style="278" customWidth="1"/>
    <col min="8458" max="8459" width="5.109375" style="278" customWidth="1"/>
    <col min="8460" max="8460" width="7.88671875" style="278" customWidth="1"/>
    <col min="8461" max="8461" width="8.6640625" style="278" customWidth="1"/>
    <col min="8462" max="8462" width="5" style="278" customWidth="1"/>
    <col min="8463" max="8463" width="11.33203125" style="278" customWidth="1"/>
    <col min="8464" max="8464" width="7.109375" style="278" customWidth="1"/>
    <col min="8465" max="8465" width="7.33203125" style="278" customWidth="1"/>
    <col min="8466" max="8466" width="2.6640625" style="278" customWidth="1"/>
    <col min="8467" max="8467" width="3.6640625" style="278" customWidth="1"/>
    <col min="8468" max="8468" width="4.6640625" style="278" customWidth="1"/>
    <col min="8469" max="8469" width="5.6640625" style="278" customWidth="1"/>
    <col min="8470" max="8470" width="4.6640625" style="278" customWidth="1"/>
    <col min="8471" max="8471" width="5.6640625" style="278" customWidth="1"/>
    <col min="8472" max="8472" width="4.6640625" style="278" customWidth="1"/>
    <col min="8473" max="8473" width="5.6640625" style="278" customWidth="1"/>
    <col min="8474" max="8474" width="6" style="278" customWidth="1"/>
    <col min="8475" max="8475" width="5.6640625" style="278" customWidth="1"/>
    <col min="8476" max="8476" width="4.6640625" style="278" customWidth="1"/>
    <col min="8477" max="8477" width="5.6640625" style="278" customWidth="1"/>
    <col min="8478" max="8478" width="4.6640625" style="278" customWidth="1"/>
    <col min="8479" max="8479" width="5.6640625" style="278" customWidth="1"/>
    <col min="8480" max="8480" width="4.6640625" style="278" customWidth="1"/>
    <col min="8481" max="8481" width="5.6640625" style="278" customWidth="1"/>
    <col min="8482" max="8482" width="4.6640625" style="278" customWidth="1"/>
    <col min="8483" max="8483" width="5.6640625" style="278" customWidth="1"/>
    <col min="8484" max="8484" width="4.6640625" style="278" customWidth="1"/>
    <col min="8485" max="8485" width="5.6640625" style="278" customWidth="1"/>
    <col min="8486" max="8486" width="9.109375" style="278"/>
    <col min="8487" max="8487" width="2.44140625" style="278" customWidth="1"/>
    <col min="8488" max="8488" width="7.5546875" style="278" customWidth="1"/>
    <col min="8489" max="8489" width="7.33203125" style="278" customWidth="1"/>
    <col min="8490" max="8490" width="6" style="278" customWidth="1"/>
    <col min="8491" max="8491" width="6.5546875" style="278" customWidth="1"/>
    <col min="8492" max="8704" width="9.109375" style="278"/>
    <col min="8705" max="8705" width="14.109375" style="278" customWidth="1"/>
    <col min="8706" max="8706" width="8.88671875" style="278" customWidth="1"/>
    <col min="8707" max="8707" width="12.5546875" style="278" customWidth="1"/>
    <col min="8708" max="8708" width="9" style="278" customWidth="1"/>
    <col min="8709" max="8709" width="11" style="278" customWidth="1"/>
    <col min="8710" max="8710" width="11.109375" style="278" customWidth="1"/>
    <col min="8711" max="8711" width="8.33203125" style="278" customWidth="1"/>
    <col min="8712" max="8712" width="6.109375" style="278" customWidth="1"/>
    <col min="8713" max="8713" width="7.5546875" style="278" customWidth="1"/>
    <col min="8714" max="8715" width="5.109375" style="278" customWidth="1"/>
    <col min="8716" max="8716" width="7.88671875" style="278" customWidth="1"/>
    <col min="8717" max="8717" width="8.6640625" style="278" customWidth="1"/>
    <col min="8718" max="8718" width="5" style="278" customWidth="1"/>
    <col min="8719" max="8719" width="11.33203125" style="278" customWidth="1"/>
    <col min="8720" max="8720" width="7.109375" style="278" customWidth="1"/>
    <col min="8721" max="8721" width="7.33203125" style="278" customWidth="1"/>
    <col min="8722" max="8722" width="2.6640625" style="278" customWidth="1"/>
    <col min="8723" max="8723" width="3.6640625" style="278" customWidth="1"/>
    <col min="8724" max="8724" width="4.6640625" style="278" customWidth="1"/>
    <col min="8725" max="8725" width="5.6640625" style="278" customWidth="1"/>
    <col min="8726" max="8726" width="4.6640625" style="278" customWidth="1"/>
    <col min="8727" max="8727" width="5.6640625" style="278" customWidth="1"/>
    <col min="8728" max="8728" width="4.6640625" style="278" customWidth="1"/>
    <col min="8729" max="8729" width="5.6640625" style="278" customWidth="1"/>
    <col min="8730" max="8730" width="6" style="278" customWidth="1"/>
    <col min="8731" max="8731" width="5.6640625" style="278" customWidth="1"/>
    <col min="8732" max="8732" width="4.6640625" style="278" customWidth="1"/>
    <col min="8733" max="8733" width="5.6640625" style="278" customWidth="1"/>
    <col min="8734" max="8734" width="4.6640625" style="278" customWidth="1"/>
    <col min="8735" max="8735" width="5.6640625" style="278" customWidth="1"/>
    <col min="8736" max="8736" width="4.6640625" style="278" customWidth="1"/>
    <col min="8737" max="8737" width="5.6640625" style="278" customWidth="1"/>
    <col min="8738" max="8738" width="4.6640625" style="278" customWidth="1"/>
    <col min="8739" max="8739" width="5.6640625" style="278" customWidth="1"/>
    <col min="8740" max="8740" width="4.6640625" style="278" customWidth="1"/>
    <col min="8741" max="8741" width="5.6640625" style="278" customWidth="1"/>
    <col min="8742" max="8742" width="9.109375" style="278"/>
    <col min="8743" max="8743" width="2.44140625" style="278" customWidth="1"/>
    <col min="8744" max="8744" width="7.5546875" style="278" customWidth="1"/>
    <col min="8745" max="8745" width="7.33203125" style="278" customWidth="1"/>
    <col min="8746" max="8746" width="6" style="278" customWidth="1"/>
    <col min="8747" max="8747" width="6.5546875" style="278" customWidth="1"/>
    <col min="8748" max="8960" width="9.109375" style="278"/>
    <col min="8961" max="8961" width="14.109375" style="278" customWidth="1"/>
    <col min="8962" max="8962" width="8.88671875" style="278" customWidth="1"/>
    <col min="8963" max="8963" width="12.5546875" style="278" customWidth="1"/>
    <col min="8964" max="8964" width="9" style="278" customWidth="1"/>
    <col min="8965" max="8965" width="11" style="278" customWidth="1"/>
    <col min="8966" max="8966" width="11.109375" style="278" customWidth="1"/>
    <col min="8967" max="8967" width="8.33203125" style="278" customWidth="1"/>
    <col min="8968" max="8968" width="6.109375" style="278" customWidth="1"/>
    <col min="8969" max="8969" width="7.5546875" style="278" customWidth="1"/>
    <col min="8970" max="8971" width="5.109375" style="278" customWidth="1"/>
    <col min="8972" max="8972" width="7.88671875" style="278" customWidth="1"/>
    <col min="8973" max="8973" width="8.6640625" style="278" customWidth="1"/>
    <col min="8974" max="8974" width="5" style="278" customWidth="1"/>
    <col min="8975" max="8975" width="11.33203125" style="278" customWidth="1"/>
    <col min="8976" max="8976" width="7.109375" style="278" customWidth="1"/>
    <col min="8977" max="8977" width="7.33203125" style="278" customWidth="1"/>
    <col min="8978" max="8978" width="2.6640625" style="278" customWidth="1"/>
    <col min="8979" max="8979" width="3.6640625" style="278" customWidth="1"/>
    <col min="8980" max="8980" width="4.6640625" style="278" customWidth="1"/>
    <col min="8981" max="8981" width="5.6640625" style="278" customWidth="1"/>
    <col min="8982" max="8982" width="4.6640625" style="278" customWidth="1"/>
    <col min="8983" max="8983" width="5.6640625" style="278" customWidth="1"/>
    <col min="8984" max="8984" width="4.6640625" style="278" customWidth="1"/>
    <col min="8985" max="8985" width="5.6640625" style="278" customWidth="1"/>
    <col min="8986" max="8986" width="6" style="278" customWidth="1"/>
    <col min="8987" max="8987" width="5.6640625" style="278" customWidth="1"/>
    <col min="8988" max="8988" width="4.6640625" style="278" customWidth="1"/>
    <col min="8989" max="8989" width="5.6640625" style="278" customWidth="1"/>
    <col min="8990" max="8990" width="4.6640625" style="278" customWidth="1"/>
    <col min="8991" max="8991" width="5.6640625" style="278" customWidth="1"/>
    <col min="8992" max="8992" width="4.6640625" style="278" customWidth="1"/>
    <col min="8993" max="8993" width="5.6640625" style="278" customWidth="1"/>
    <col min="8994" max="8994" width="4.6640625" style="278" customWidth="1"/>
    <col min="8995" max="8995" width="5.6640625" style="278" customWidth="1"/>
    <col min="8996" max="8996" width="4.6640625" style="278" customWidth="1"/>
    <col min="8997" max="8997" width="5.6640625" style="278" customWidth="1"/>
    <col min="8998" max="8998" width="9.109375" style="278"/>
    <col min="8999" max="8999" width="2.44140625" style="278" customWidth="1"/>
    <col min="9000" max="9000" width="7.5546875" style="278" customWidth="1"/>
    <col min="9001" max="9001" width="7.33203125" style="278" customWidth="1"/>
    <col min="9002" max="9002" width="6" style="278" customWidth="1"/>
    <col min="9003" max="9003" width="6.5546875" style="278" customWidth="1"/>
    <col min="9004" max="9216" width="9.109375" style="278"/>
    <col min="9217" max="9217" width="14.109375" style="278" customWidth="1"/>
    <col min="9218" max="9218" width="8.88671875" style="278" customWidth="1"/>
    <col min="9219" max="9219" width="12.5546875" style="278" customWidth="1"/>
    <col min="9220" max="9220" width="9" style="278" customWidth="1"/>
    <col min="9221" max="9221" width="11" style="278" customWidth="1"/>
    <col min="9222" max="9222" width="11.109375" style="278" customWidth="1"/>
    <col min="9223" max="9223" width="8.33203125" style="278" customWidth="1"/>
    <col min="9224" max="9224" width="6.109375" style="278" customWidth="1"/>
    <col min="9225" max="9225" width="7.5546875" style="278" customWidth="1"/>
    <col min="9226" max="9227" width="5.109375" style="278" customWidth="1"/>
    <col min="9228" max="9228" width="7.88671875" style="278" customWidth="1"/>
    <col min="9229" max="9229" width="8.6640625" style="278" customWidth="1"/>
    <col min="9230" max="9230" width="5" style="278" customWidth="1"/>
    <col min="9231" max="9231" width="11.33203125" style="278" customWidth="1"/>
    <col min="9232" max="9232" width="7.109375" style="278" customWidth="1"/>
    <col min="9233" max="9233" width="7.33203125" style="278" customWidth="1"/>
    <col min="9234" max="9234" width="2.6640625" style="278" customWidth="1"/>
    <col min="9235" max="9235" width="3.6640625" style="278" customWidth="1"/>
    <col min="9236" max="9236" width="4.6640625" style="278" customWidth="1"/>
    <col min="9237" max="9237" width="5.6640625" style="278" customWidth="1"/>
    <col min="9238" max="9238" width="4.6640625" style="278" customWidth="1"/>
    <col min="9239" max="9239" width="5.6640625" style="278" customWidth="1"/>
    <col min="9240" max="9240" width="4.6640625" style="278" customWidth="1"/>
    <col min="9241" max="9241" width="5.6640625" style="278" customWidth="1"/>
    <col min="9242" max="9242" width="6" style="278" customWidth="1"/>
    <col min="9243" max="9243" width="5.6640625" style="278" customWidth="1"/>
    <col min="9244" max="9244" width="4.6640625" style="278" customWidth="1"/>
    <col min="9245" max="9245" width="5.6640625" style="278" customWidth="1"/>
    <col min="9246" max="9246" width="4.6640625" style="278" customWidth="1"/>
    <col min="9247" max="9247" width="5.6640625" style="278" customWidth="1"/>
    <col min="9248" max="9248" width="4.6640625" style="278" customWidth="1"/>
    <col min="9249" max="9249" width="5.6640625" style="278" customWidth="1"/>
    <col min="9250" max="9250" width="4.6640625" style="278" customWidth="1"/>
    <col min="9251" max="9251" width="5.6640625" style="278" customWidth="1"/>
    <col min="9252" max="9252" width="4.6640625" style="278" customWidth="1"/>
    <col min="9253" max="9253" width="5.6640625" style="278" customWidth="1"/>
    <col min="9254" max="9254" width="9.109375" style="278"/>
    <col min="9255" max="9255" width="2.44140625" style="278" customWidth="1"/>
    <col min="9256" max="9256" width="7.5546875" style="278" customWidth="1"/>
    <col min="9257" max="9257" width="7.33203125" style="278" customWidth="1"/>
    <col min="9258" max="9258" width="6" style="278" customWidth="1"/>
    <col min="9259" max="9259" width="6.5546875" style="278" customWidth="1"/>
    <col min="9260" max="9472" width="9.109375" style="278"/>
    <col min="9473" max="9473" width="14.109375" style="278" customWidth="1"/>
    <col min="9474" max="9474" width="8.88671875" style="278" customWidth="1"/>
    <col min="9475" max="9475" width="12.5546875" style="278" customWidth="1"/>
    <col min="9476" max="9476" width="9" style="278" customWidth="1"/>
    <col min="9477" max="9477" width="11" style="278" customWidth="1"/>
    <col min="9478" max="9478" width="11.109375" style="278" customWidth="1"/>
    <col min="9479" max="9479" width="8.33203125" style="278" customWidth="1"/>
    <col min="9480" max="9480" width="6.109375" style="278" customWidth="1"/>
    <col min="9481" max="9481" width="7.5546875" style="278" customWidth="1"/>
    <col min="9482" max="9483" width="5.109375" style="278" customWidth="1"/>
    <col min="9484" max="9484" width="7.88671875" style="278" customWidth="1"/>
    <col min="9485" max="9485" width="8.6640625" style="278" customWidth="1"/>
    <col min="9486" max="9486" width="5" style="278" customWidth="1"/>
    <col min="9487" max="9487" width="11.33203125" style="278" customWidth="1"/>
    <col min="9488" max="9488" width="7.109375" style="278" customWidth="1"/>
    <col min="9489" max="9489" width="7.33203125" style="278" customWidth="1"/>
    <col min="9490" max="9490" width="2.6640625" style="278" customWidth="1"/>
    <col min="9491" max="9491" width="3.6640625" style="278" customWidth="1"/>
    <col min="9492" max="9492" width="4.6640625" style="278" customWidth="1"/>
    <col min="9493" max="9493" width="5.6640625" style="278" customWidth="1"/>
    <col min="9494" max="9494" width="4.6640625" style="278" customWidth="1"/>
    <col min="9495" max="9495" width="5.6640625" style="278" customWidth="1"/>
    <col min="9496" max="9496" width="4.6640625" style="278" customWidth="1"/>
    <col min="9497" max="9497" width="5.6640625" style="278" customWidth="1"/>
    <col min="9498" max="9498" width="6" style="278" customWidth="1"/>
    <col min="9499" max="9499" width="5.6640625" style="278" customWidth="1"/>
    <col min="9500" max="9500" width="4.6640625" style="278" customWidth="1"/>
    <col min="9501" max="9501" width="5.6640625" style="278" customWidth="1"/>
    <col min="9502" max="9502" width="4.6640625" style="278" customWidth="1"/>
    <col min="9503" max="9503" width="5.6640625" style="278" customWidth="1"/>
    <col min="9504" max="9504" width="4.6640625" style="278" customWidth="1"/>
    <col min="9505" max="9505" width="5.6640625" style="278" customWidth="1"/>
    <col min="9506" max="9506" width="4.6640625" style="278" customWidth="1"/>
    <col min="9507" max="9507" width="5.6640625" style="278" customWidth="1"/>
    <col min="9508" max="9508" width="4.6640625" style="278" customWidth="1"/>
    <col min="9509" max="9509" width="5.6640625" style="278" customWidth="1"/>
    <col min="9510" max="9510" width="9.109375" style="278"/>
    <col min="9511" max="9511" width="2.44140625" style="278" customWidth="1"/>
    <col min="9512" max="9512" width="7.5546875" style="278" customWidth="1"/>
    <col min="9513" max="9513" width="7.33203125" style="278" customWidth="1"/>
    <col min="9514" max="9514" width="6" style="278" customWidth="1"/>
    <col min="9515" max="9515" width="6.5546875" style="278" customWidth="1"/>
    <col min="9516" max="9728" width="9.109375" style="278"/>
    <col min="9729" max="9729" width="14.109375" style="278" customWidth="1"/>
    <col min="9730" max="9730" width="8.88671875" style="278" customWidth="1"/>
    <col min="9731" max="9731" width="12.5546875" style="278" customWidth="1"/>
    <col min="9732" max="9732" width="9" style="278" customWidth="1"/>
    <col min="9733" max="9733" width="11" style="278" customWidth="1"/>
    <col min="9734" max="9734" width="11.109375" style="278" customWidth="1"/>
    <col min="9735" max="9735" width="8.33203125" style="278" customWidth="1"/>
    <col min="9736" max="9736" width="6.109375" style="278" customWidth="1"/>
    <col min="9737" max="9737" width="7.5546875" style="278" customWidth="1"/>
    <col min="9738" max="9739" width="5.109375" style="278" customWidth="1"/>
    <col min="9740" max="9740" width="7.88671875" style="278" customWidth="1"/>
    <col min="9741" max="9741" width="8.6640625" style="278" customWidth="1"/>
    <col min="9742" max="9742" width="5" style="278" customWidth="1"/>
    <col min="9743" max="9743" width="11.33203125" style="278" customWidth="1"/>
    <col min="9744" max="9744" width="7.109375" style="278" customWidth="1"/>
    <col min="9745" max="9745" width="7.33203125" style="278" customWidth="1"/>
    <col min="9746" max="9746" width="2.6640625" style="278" customWidth="1"/>
    <col min="9747" max="9747" width="3.6640625" style="278" customWidth="1"/>
    <col min="9748" max="9748" width="4.6640625" style="278" customWidth="1"/>
    <col min="9749" max="9749" width="5.6640625" style="278" customWidth="1"/>
    <col min="9750" max="9750" width="4.6640625" style="278" customWidth="1"/>
    <col min="9751" max="9751" width="5.6640625" style="278" customWidth="1"/>
    <col min="9752" max="9752" width="4.6640625" style="278" customWidth="1"/>
    <col min="9753" max="9753" width="5.6640625" style="278" customWidth="1"/>
    <col min="9754" max="9754" width="6" style="278" customWidth="1"/>
    <col min="9755" max="9755" width="5.6640625" style="278" customWidth="1"/>
    <col min="9756" max="9756" width="4.6640625" style="278" customWidth="1"/>
    <col min="9757" max="9757" width="5.6640625" style="278" customWidth="1"/>
    <col min="9758" max="9758" width="4.6640625" style="278" customWidth="1"/>
    <col min="9759" max="9759" width="5.6640625" style="278" customWidth="1"/>
    <col min="9760" max="9760" width="4.6640625" style="278" customWidth="1"/>
    <col min="9761" max="9761" width="5.6640625" style="278" customWidth="1"/>
    <col min="9762" max="9762" width="4.6640625" style="278" customWidth="1"/>
    <col min="9763" max="9763" width="5.6640625" style="278" customWidth="1"/>
    <col min="9764" max="9764" width="4.6640625" style="278" customWidth="1"/>
    <col min="9765" max="9765" width="5.6640625" style="278" customWidth="1"/>
    <col min="9766" max="9766" width="9.109375" style="278"/>
    <col min="9767" max="9767" width="2.44140625" style="278" customWidth="1"/>
    <col min="9768" max="9768" width="7.5546875" style="278" customWidth="1"/>
    <col min="9769" max="9769" width="7.33203125" style="278" customWidth="1"/>
    <col min="9770" max="9770" width="6" style="278" customWidth="1"/>
    <col min="9771" max="9771" width="6.5546875" style="278" customWidth="1"/>
    <col min="9772" max="9984" width="9.109375" style="278"/>
    <col min="9985" max="9985" width="14.109375" style="278" customWidth="1"/>
    <col min="9986" max="9986" width="8.88671875" style="278" customWidth="1"/>
    <col min="9987" max="9987" width="12.5546875" style="278" customWidth="1"/>
    <col min="9988" max="9988" width="9" style="278" customWidth="1"/>
    <col min="9989" max="9989" width="11" style="278" customWidth="1"/>
    <col min="9990" max="9990" width="11.109375" style="278" customWidth="1"/>
    <col min="9991" max="9991" width="8.33203125" style="278" customWidth="1"/>
    <col min="9992" max="9992" width="6.109375" style="278" customWidth="1"/>
    <col min="9993" max="9993" width="7.5546875" style="278" customWidth="1"/>
    <col min="9994" max="9995" width="5.109375" style="278" customWidth="1"/>
    <col min="9996" max="9996" width="7.88671875" style="278" customWidth="1"/>
    <col min="9997" max="9997" width="8.6640625" style="278" customWidth="1"/>
    <col min="9998" max="9998" width="5" style="278" customWidth="1"/>
    <col min="9999" max="9999" width="11.33203125" style="278" customWidth="1"/>
    <col min="10000" max="10000" width="7.109375" style="278" customWidth="1"/>
    <col min="10001" max="10001" width="7.33203125" style="278" customWidth="1"/>
    <col min="10002" max="10002" width="2.6640625" style="278" customWidth="1"/>
    <col min="10003" max="10003" width="3.6640625" style="278" customWidth="1"/>
    <col min="10004" max="10004" width="4.6640625" style="278" customWidth="1"/>
    <col min="10005" max="10005" width="5.6640625" style="278" customWidth="1"/>
    <col min="10006" max="10006" width="4.6640625" style="278" customWidth="1"/>
    <col min="10007" max="10007" width="5.6640625" style="278" customWidth="1"/>
    <col min="10008" max="10008" width="4.6640625" style="278" customWidth="1"/>
    <col min="10009" max="10009" width="5.6640625" style="278" customWidth="1"/>
    <col min="10010" max="10010" width="6" style="278" customWidth="1"/>
    <col min="10011" max="10011" width="5.6640625" style="278" customWidth="1"/>
    <col min="10012" max="10012" width="4.6640625" style="278" customWidth="1"/>
    <col min="10013" max="10013" width="5.6640625" style="278" customWidth="1"/>
    <col min="10014" max="10014" width="4.6640625" style="278" customWidth="1"/>
    <col min="10015" max="10015" width="5.6640625" style="278" customWidth="1"/>
    <col min="10016" max="10016" width="4.6640625" style="278" customWidth="1"/>
    <col min="10017" max="10017" width="5.6640625" style="278" customWidth="1"/>
    <col min="10018" max="10018" width="4.6640625" style="278" customWidth="1"/>
    <col min="10019" max="10019" width="5.6640625" style="278" customWidth="1"/>
    <col min="10020" max="10020" width="4.6640625" style="278" customWidth="1"/>
    <col min="10021" max="10021" width="5.6640625" style="278" customWidth="1"/>
    <col min="10022" max="10022" width="9.109375" style="278"/>
    <col min="10023" max="10023" width="2.44140625" style="278" customWidth="1"/>
    <col min="10024" max="10024" width="7.5546875" style="278" customWidth="1"/>
    <col min="10025" max="10025" width="7.33203125" style="278" customWidth="1"/>
    <col min="10026" max="10026" width="6" style="278" customWidth="1"/>
    <col min="10027" max="10027" width="6.5546875" style="278" customWidth="1"/>
    <col min="10028" max="10240" width="9.109375" style="278"/>
    <col min="10241" max="10241" width="14.109375" style="278" customWidth="1"/>
    <col min="10242" max="10242" width="8.88671875" style="278" customWidth="1"/>
    <col min="10243" max="10243" width="12.5546875" style="278" customWidth="1"/>
    <col min="10244" max="10244" width="9" style="278" customWidth="1"/>
    <col min="10245" max="10245" width="11" style="278" customWidth="1"/>
    <col min="10246" max="10246" width="11.109375" style="278" customWidth="1"/>
    <col min="10247" max="10247" width="8.33203125" style="278" customWidth="1"/>
    <col min="10248" max="10248" width="6.109375" style="278" customWidth="1"/>
    <col min="10249" max="10249" width="7.5546875" style="278" customWidth="1"/>
    <col min="10250" max="10251" width="5.109375" style="278" customWidth="1"/>
    <col min="10252" max="10252" width="7.88671875" style="278" customWidth="1"/>
    <col min="10253" max="10253" width="8.6640625" style="278" customWidth="1"/>
    <col min="10254" max="10254" width="5" style="278" customWidth="1"/>
    <col min="10255" max="10255" width="11.33203125" style="278" customWidth="1"/>
    <col min="10256" max="10256" width="7.109375" style="278" customWidth="1"/>
    <col min="10257" max="10257" width="7.33203125" style="278" customWidth="1"/>
    <col min="10258" max="10258" width="2.6640625" style="278" customWidth="1"/>
    <col min="10259" max="10259" width="3.6640625" style="278" customWidth="1"/>
    <col min="10260" max="10260" width="4.6640625" style="278" customWidth="1"/>
    <col min="10261" max="10261" width="5.6640625" style="278" customWidth="1"/>
    <col min="10262" max="10262" width="4.6640625" style="278" customWidth="1"/>
    <col min="10263" max="10263" width="5.6640625" style="278" customWidth="1"/>
    <col min="10264" max="10264" width="4.6640625" style="278" customWidth="1"/>
    <col min="10265" max="10265" width="5.6640625" style="278" customWidth="1"/>
    <col min="10266" max="10266" width="6" style="278" customWidth="1"/>
    <col min="10267" max="10267" width="5.6640625" style="278" customWidth="1"/>
    <col min="10268" max="10268" width="4.6640625" style="278" customWidth="1"/>
    <col min="10269" max="10269" width="5.6640625" style="278" customWidth="1"/>
    <col min="10270" max="10270" width="4.6640625" style="278" customWidth="1"/>
    <col min="10271" max="10271" width="5.6640625" style="278" customWidth="1"/>
    <col min="10272" max="10272" width="4.6640625" style="278" customWidth="1"/>
    <col min="10273" max="10273" width="5.6640625" style="278" customWidth="1"/>
    <col min="10274" max="10274" width="4.6640625" style="278" customWidth="1"/>
    <col min="10275" max="10275" width="5.6640625" style="278" customWidth="1"/>
    <col min="10276" max="10276" width="4.6640625" style="278" customWidth="1"/>
    <col min="10277" max="10277" width="5.6640625" style="278" customWidth="1"/>
    <col min="10278" max="10278" width="9.109375" style="278"/>
    <col min="10279" max="10279" width="2.44140625" style="278" customWidth="1"/>
    <col min="10280" max="10280" width="7.5546875" style="278" customWidth="1"/>
    <col min="10281" max="10281" width="7.33203125" style="278" customWidth="1"/>
    <col min="10282" max="10282" width="6" style="278" customWidth="1"/>
    <col min="10283" max="10283" width="6.5546875" style="278" customWidth="1"/>
    <col min="10284" max="10496" width="9.109375" style="278"/>
    <col min="10497" max="10497" width="14.109375" style="278" customWidth="1"/>
    <col min="10498" max="10498" width="8.88671875" style="278" customWidth="1"/>
    <col min="10499" max="10499" width="12.5546875" style="278" customWidth="1"/>
    <col min="10500" max="10500" width="9" style="278" customWidth="1"/>
    <col min="10501" max="10501" width="11" style="278" customWidth="1"/>
    <col min="10502" max="10502" width="11.109375" style="278" customWidth="1"/>
    <col min="10503" max="10503" width="8.33203125" style="278" customWidth="1"/>
    <col min="10504" max="10504" width="6.109375" style="278" customWidth="1"/>
    <col min="10505" max="10505" width="7.5546875" style="278" customWidth="1"/>
    <col min="10506" max="10507" width="5.109375" style="278" customWidth="1"/>
    <col min="10508" max="10508" width="7.88671875" style="278" customWidth="1"/>
    <col min="10509" max="10509" width="8.6640625" style="278" customWidth="1"/>
    <col min="10510" max="10510" width="5" style="278" customWidth="1"/>
    <col min="10511" max="10511" width="11.33203125" style="278" customWidth="1"/>
    <col min="10512" max="10512" width="7.109375" style="278" customWidth="1"/>
    <col min="10513" max="10513" width="7.33203125" style="278" customWidth="1"/>
    <col min="10514" max="10514" width="2.6640625" style="278" customWidth="1"/>
    <col min="10515" max="10515" width="3.6640625" style="278" customWidth="1"/>
    <col min="10516" max="10516" width="4.6640625" style="278" customWidth="1"/>
    <col min="10517" max="10517" width="5.6640625" style="278" customWidth="1"/>
    <col min="10518" max="10518" width="4.6640625" style="278" customWidth="1"/>
    <col min="10519" max="10519" width="5.6640625" style="278" customWidth="1"/>
    <col min="10520" max="10520" width="4.6640625" style="278" customWidth="1"/>
    <col min="10521" max="10521" width="5.6640625" style="278" customWidth="1"/>
    <col min="10522" max="10522" width="6" style="278" customWidth="1"/>
    <col min="10523" max="10523" width="5.6640625" style="278" customWidth="1"/>
    <col min="10524" max="10524" width="4.6640625" style="278" customWidth="1"/>
    <col min="10525" max="10525" width="5.6640625" style="278" customWidth="1"/>
    <col min="10526" max="10526" width="4.6640625" style="278" customWidth="1"/>
    <col min="10527" max="10527" width="5.6640625" style="278" customWidth="1"/>
    <col min="10528" max="10528" width="4.6640625" style="278" customWidth="1"/>
    <col min="10529" max="10529" width="5.6640625" style="278" customWidth="1"/>
    <col min="10530" max="10530" width="4.6640625" style="278" customWidth="1"/>
    <col min="10531" max="10531" width="5.6640625" style="278" customWidth="1"/>
    <col min="10532" max="10532" width="4.6640625" style="278" customWidth="1"/>
    <col min="10533" max="10533" width="5.6640625" style="278" customWidth="1"/>
    <col min="10534" max="10534" width="9.109375" style="278"/>
    <col min="10535" max="10535" width="2.44140625" style="278" customWidth="1"/>
    <col min="10536" max="10536" width="7.5546875" style="278" customWidth="1"/>
    <col min="10537" max="10537" width="7.33203125" style="278" customWidth="1"/>
    <col min="10538" max="10538" width="6" style="278" customWidth="1"/>
    <col min="10539" max="10539" width="6.5546875" style="278" customWidth="1"/>
    <col min="10540" max="10752" width="9.109375" style="278"/>
    <col min="10753" max="10753" width="14.109375" style="278" customWidth="1"/>
    <col min="10754" max="10754" width="8.88671875" style="278" customWidth="1"/>
    <col min="10755" max="10755" width="12.5546875" style="278" customWidth="1"/>
    <col min="10756" max="10756" width="9" style="278" customWidth="1"/>
    <col min="10757" max="10757" width="11" style="278" customWidth="1"/>
    <col min="10758" max="10758" width="11.109375" style="278" customWidth="1"/>
    <col min="10759" max="10759" width="8.33203125" style="278" customWidth="1"/>
    <col min="10760" max="10760" width="6.109375" style="278" customWidth="1"/>
    <col min="10761" max="10761" width="7.5546875" style="278" customWidth="1"/>
    <col min="10762" max="10763" width="5.109375" style="278" customWidth="1"/>
    <col min="10764" max="10764" width="7.88671875" style="278" customWidth="1"/>
    <col min="10765" max="10765" width="8.6640625" style="278" customWidth="1"/>
    <col min="10766" max="10766" width="5" style="278" customWidth="1"/>
    <col min="10767" max="10767" width="11.33203125" style="278" customWidth="1"/>
    <col min="10768" max="10768" width="7.109375" style="278" customWidth="1"/>
    <col min="10769" max="10769" width="7.33203125" style="278" customWidth="1"/>
    <col min="10770" max="10770" width="2.6640625" style="278" customWidth="1"/>
    <col min="10771" max="10771" width="3.6640625" style="278" customWidth="1"/>
    <col min="10772" max="10772" width="4.6640625" style="278" customWidth="1"/>
    <col min="10773" max="10773" width="5.6640625" style="278" customWidth="1"/>
    <col min="10774" max="10774" width="4.6640625" style="278" customWidth="1"/>
    <col min="10775" max="10775" width="5.6640625" style="278" customWidth="1"/>
    <col min="10776" max="10776" width="4.6640625" style="278" customWidth="1"/>
    <col min="10777" max="10777" width="5.6640625" style="278" customWidth="1"/>
    <col min="10778" max="10778" width="6" style="278" customWidth="1"/>
    <col min="10779" max="10779" width="5.6640625" style="278" customWidth="1"/>
    <col min="10780" max="10780" width="4.6640625" style="278" customWidth="1"/>
    <col min="10781" max="10781" width="5.6640625" style="278" customWidth="1"/>
    <col min="10782" max="10782" width="4.6640625" style="278" customWidth="1"/>
    <col min="10783" max="10783" width="5.6640625" style="278" customWidth="1"/>
    <col min="10784" max="10784" width="4.6640625" style="278" customWidth="1"/>
    <col min="10785" max="10785" width="5.6640625" style="278" customWidth="1"/>
    <col min="10786" max="10786" width="4.6640625" style="278" customWidth="1"/>
    <col min="10787" max="10787" width="5.6640625" style="278" customWidth="1"/>
    <col min="10788" max="10788" width="4.6640625" style="278" customWidth="1"/>
    <col min="10789" max="10789" width="5.6640625" style="278" customWidth="1"/>
    <col min="10790" max="10790" width="9.109375" style="278"/>
    <col min="10791" max="10791" width="2.44140625" style="278" customWidth="1"/>
    <col min="10792" max="10792" width="7.5546875" style="278" customWidth="1"/>
    <col min="10793" max="10793" width="7.33203125" style="278" customWidth="1"/>
    <col min="10794" max="10794" width="6" style="278" customWidth="1"/>
    <col min="10795" max="10795" width="6.5546875" style="278" customWidth="1"/>
    <col min="10796" max="11008" width="9.109375" style="278"/>
    <col min="11009" max="11009" width="14.109375" style="278" customWidth="1"/>
    <col min="11010" max="11010" width="8.88671875" style="278" customWidth="1"/>
    <col min="11011" max="11011" width="12.5546875" style="278" customWidth="1"/>
    <col min="11012" max="11012" width="9" style="278" customWidth="1"/>
    <col min="11013" max="11013" width="11" style="278" customWidth="1"/>
    <col min="11014" max="11014" width="11.109375" style="278" customWidth="1"/>
    <col min="11015" max="11015" width="8.33203125" style="278" customWidth="1"/>
    <col min="11016" max="11016" width="6.109375" style="278" customWidth="1"/>
    <col min="11017" max="11017" width="7.5546875" style="278" customWidth="1"/>
    <col min="11018" max="11019" width="5.109375" style="278" customWidth="1"/>
    <col min="11020" max="11020" width="7.88671875" style="278" customWidth="1"/>
    <col min="11021" max="11021" width="8.6640625" style="278" customWidth="1"/>
    <col min="11022" max="11022" width="5" style="278" customWidth="1"/>
    <col min="11023" max="11023" width="11.33203125" style="278" customWidth="1"/>
    <col min="11024" max="11024" width="7.109375" style="278" customWidth="1"/>
    <col min="11025" max="11025" width="7.33203125" style="278" customWidth="1"/>
    <col min="11026" max="11026" width="2.6640625" style="278" customWidth="1"/>
    <col min="11027" max="11027" width="3.6640625" style="278" customWidth="1"/>
    <col min="11028" max="11028" width="4.6640625" style="278" customWidth="1"/>
    <col min="11029" max="11029" width="5.6640625" style="278" customWidth="1"/>
    <col min="11030" max="11030" width="4.6640625" style="278" customWidth="1"/>
    <col min="11031" max="11031" width="5.6640625" style="278" customWidth="1"/>
    <col min="11032" max="11032" width="4.6640625" style="278" customWidth="1"/>
    <col min="11033" max="11033" width="5.6640625" style="278" customWidth="1"/>
    <col min="11034" max="11034" width="6" style="278" customWidth="1"/>
    <col min="11035" max="11035" width="5.6640625" style="278" customWidth="1"/>
    <col min="11036" max="11036" width="4.6640625" style="278" customWidth="1"/>
    <col min="11037" max="11037" width="5.6640625" style="278" customWidth="1"/>
    <col min="11038" max="11038" width="4.6640625" style="278" customWidth="1"/>
    <col min="11039" max="11039" width="5.6640625" style="278" customWidth="1"/>
    <col min="11040" max="11040" width="4.6640625" style="278" customWidth="1"/>
    <col min="11041" max="11041" width="5.6640625" style="278" customWidth="1"/>
    <col min="11042" max="11042" width="4.6640625" style="278" customWidth="1"/>
    <col min="11043" max="11043" width="5.6640625" style="278" customWidth="1"/>
    <col min="11044" max="11044" width="4.6640625" style="278" customWidth="1"/>
    <col min="11045" max="11045" width="5.6640625" style="278" customWidth="1"/>
    <col min="11046" max="11046" width="9.109375" style="278"/>
    <col min="11047" max="11047" width="2.44140625" style="278" customWidth="1"/>
    <col min="11048" max="11048" width="7.5546875" style="278" customWidth="1"/>
    <col min="11049" max="11049" width="7.33203125" style="278" customWidth="1"/>
    <col min="11050" max="11050" width="6" style="278" customWidth="1"/>
    <col min="11051" max="11051" width="6.5546875" style="278" customWidth="1"/>
    <col min="11052" max="11264" width="9.109375" style="278"/>
    <col min="11265" max="11265" width="14.109375" style="278" customWidth="1"/>
    <col min="11266" max="11266" width="8.88671875" style="278" customWidth="1"/>
    <col min="11267" max="11267" width="12.5546875" style="278" customWidth="1"/>
    <col min="11268" max="11268" width="9" style="278" customWidth="1"/>
    <col min="11269" max="11269" width="11" style="278" customWidth="1"/>
    <col min="11270" max="11270" width="11.109375" style="278" customWidth="1"/>
    <col min="11271" max="11271" width="8.33203125" style="278" customWidth="1"/>
    <col min="11272" max="11272" width="6.109375" style="278" customWidth="1"/>
    <col min="11273" max="11273" width="7.5546875" style="278" customWidth="1"/>
    <col min="11274" max="11275" width="5.109375" style="278" customWidth="1"/>
    <col min="11276" max="11276" width="7.88671875" style="278" customWidth="1"/>
    <col min="11277" max="11277" width="8.6640625" style="278" customWidth="1"/>
    <col min="11278" max="11278" width="5" style="278" customWidth="1"/>
    <col min="11279" max="11279" width="11.33203125" style="278" customWidth="1"/>
    <col min="11280" max="11280" width="7.109375" style="278" customWidth="1"/>
    <col min="11281" max="11281" width="7.33203125" style="278" customWidth="1"/>
    <col min="11282" max="11282" width="2.6640625" style="278" customWidth="1"/>
    <col min="11283" max="11283" width="3.6640625" style="278" customWidth="1"/>
    <col min="11284" max="11284" width="4.6640625" style="278" customWidth="1"/>
    <col min="11285" max="11285" width="5.6640625" style="278" customWidth="1"/>
    <col min="11286" max="11286" width="4.6640625" style="278" customWidth="1"/>
    <col min="11287" max="11287" width="5.6640625" style="278" customWidth="1"/>
    <col min="11288" max="11288" width="4.6640625" style="278" customWidth="1"/>
    <col min="11289" max="11289" width="5.6640625" style="278" customWidth="1"/>
    <col min="11290" max="11290" width="6" style="278" customWidth="1"/>
    <col min="11291" max="11291" width="5.6640625" style="278" customWidth="1"/>
    <col min="11292" max="11292" width="4.6640625" style="278" customWidth="1"/>
    <col min="11293" max="11293" width="5.6640625" style="278" customWidth="1"/>
    <col min="11294" max="11294" width="4.6640625" style="278" customWidth="1"/>
    <col min="11295" max="11295" width="5.6640625" style="278" customWidth="1"/>
    <col min="11296" max="11296" width="4.6640625" style="278" customWidth="1"/>
    <col min="11297" max="11297" width="5.6640625" style="278" customWidth="1"/>
    <col min="11298" max="11298" width="4.6640625" style="278" customWidth="1"/>
    <col min="11299" max="11299" width="5.6640625" style="278" customWidth="1"/>
    <col min="11300" max="11300" width="4.6640625" style="278" customWidth="1"/>
    <col min="11301" max="11301" width="5.6640625" style="278" customWidth="1"/>
    <col min="11302" max="11302" width="9.109375" style="278"/>
    <col min="11303" max="11303" width="2.44140625" style="278" customWidth="1"/>
    <col min="11304" max="11304" width="7.5546875" style="278" customWidth="1"/>
    <col min="11305" max="11305" width="7.33203125" style="278" customWidth="1"/>
    <col min="11306" max="11306" width="6" style="278" customWidth="1"/>
    <col min="11307" max="11307" width="6.5546875" style="278" customWidth="1"/>
    <col min="11308" max="11520" width="9.109375" style="278"/>
    <col min="11521" max="11521" width="14.109375" style="278" customWidth="1"/>
    <col min="11522" max="11522" width="8.88671875" style="278" customWidth="1"/>
    <col min="11523" max="11523" width="12.5546875" style="278" customWidth="1"/>
    <col min="11524" max="11524" width="9" style="278" customWidth="1"/>
    <col min="11525" max="11525" width="11" style="278" customWidth="1"/>
    <col min="11526" max="11526" width="11.109375" style="278" customWidth="1"/>
    <col min="11527" max="11527" width="8.33203125" style="278" customWidth="1"/>
    <col min="11528" max="11528" width="6.109375" style="278" customWidth="1"/>
    <col min="11529" max="11529" width="7.5546875" style="278" customWidth="1"/>
    <col min="11530" max="11531" width="5.109375" style="278" customWidth="1"/>
    <col min="11532" max="11532" width="7.88671875" style="278" customWidth="1"/>
    <col min="11533" max="11533" width="8.6640625" style="278" customWidth="1"/>
    <col min="11534" max="11534" width="5" style="278" customWidth="1"/>
    <col min="11535" max="11535" width="11.33203125" style="278" customWidth="1"/>
    <col min="11536" max="11536" width="7.109375" style="278" customWidth="1"/>
    <col min="11537" max="11537" width="7.33203125" style="278" customWidth="1"/>
    <col min="11538" max="11538" width="2.6640625" style="278" customWidth="1"/>
    <col min="11539" max="11539" width="3.6640625" style="278" customWidth="1"/>
    <col min="11540" max="11540" width="4.6640625" style="278" customWidth="1"/>
    <col min="11541" max="11541" width="5.6640625" style="278" customWidth="1"/>
    <col min="11542" max="11542" width="4.6640625" style="278" customWidth="1"/>
    <col min="11543" max="11543" width="5.6640625" style="278" customWidth="1"/>
    <col min="11544" max="11544" width="4.6640625" style="278" customWidth="1"/>
    <col min="11545" max="11545" width="5.6640625" style="278" customWidth="1"/>
    <col min="11546" max="11546" width="6" style="278" customWidth="1"/>
    <col min="11547" max="11547" width="5.6640625" style="278" customWidth="1"/>
    <col min="11548" max="11548" width="4.6640625" style="278" customWidth="1"/>
    <col min="11549" max="11549" width="5.6640625" style="278" customWidth="1"/>
    <col min="11550" max="11550" width="4.6640625" style="278" customWidth="1"/>
    <col min="11551" max="11551" width="5.6640625" style="278" customWidth="1"/>
    <col min="11552" max="11552" width="4.6640625" style="278" customWidth="1"/>
    <col min="11553" max="11553" width="5.6640625" style="278" customWidth="1"/>
    <col min="11554" max="11554" width="4.6640625" style="278" customWidth="1"/>
    <col min="11555" max="11555" width="5.6640625" style="278" customWidth="1"/>
    <col min="11556" max="11556" width="4.6640625" style="278" customWidth="1"/>
    <col min="11557" max="11557" width="5.6640625" style="278" customWidth="1"/>
    <col min="11558" max="11558" width="9.109375" style="278"/>
    <col min="11559" max="11559" width="2.44140625" style="278" customWidth="1"/>
    <col min="11560" max="11560" width="7.5546875" style="278" customWidth="1"/>
    <col min="11561" max="11561" width="7.33203125" style="278" customWidth="1"/>
    <col min="11562" max="11562" width="6" style="278" customWidth="1"/>
    <col min="11563" max="11563" width="6.5546875" style="278" customWidth="1"/>
    <col min="11564" max="11776" width="9.109375" style="278"/>
    <col min="11777" max="11777" width="14.109375" style="278" customWidth="1"/>
    <col min="11778" max="11778" width="8.88671875" style="278" customWidth="1"/>
    <col min="11779" max="11779" width="12.5546875" style="278" customWidth="1"/>
    <col min="11780" max="11780" width="9" style="278" customWidth="1"/>
    <col min="11781" max="11781" width="11" style="278" customWidth="1"/>
    <col min="11782" max="11782" width="11.109375" style="278" customWidth="1"/>
    <col min="11783" max="11783" width="8.33203125" style="278" customWidth="1"/>
    <col min="11784" max="11784" width="6.109375" style="278" customWidth="1"/>
    <col min="11785" max="11785" width="7.5546875" style="278" customWidth="1"/>
    <col min="11786" max="11787" width="5.109375" style="278" customWidth="1"/>
    <col min="11788" max="11788" width="7.88671875" style="278" customWidth="1"/>
    <col min="11789" max="11789" width="8.6640625" style="278" customWidth="1"/>
    <col min="11790" max="11790" width="5" style="278" customWidth="1"/>
    <col min="11791" max="11791" width="11.33203125" style="278" customWidth="1"/>
    <col min="11792" max="11792" width="7.109375" style="278" customWidth="1"/>
    <col min="11793" max="11793" width="7.33203125" style="278" customWidth="1"/>
    <col min="11794" max="11794" width="2.6640625" style="278" customWidth="1"/>
    <col min="11795" max="11795" width="3.6640625" style="278" customWidth="1"/>
    <col min="11796" max="11796" width="4.6640625" style="278" customWidth="1"/>
    <col min="11797" max="11797" width="5.6640625" style="278" customWidth="1"/>
    <col min="11798" max="11798" width="4.6640625" style="278" customWidth="1"/>
    <col min="11799" max="11799" width="5.6640625" style="278" customWidth="1"/>
    <col min="11800" max="11800" width="4.6640625" style="278" customWidth="1"/>
    <col min="11801" max="11801" width="5.6640625" style="278" customWidth="1"/>
    <col min="11802" max="11802" width="6" style="278" customWidth="1"/>
    <col min="11803" max="11803" width="5.6640625" style="278" customWidth="1"/>
    <col min="11804" max="11804" width="4.6640625" style="278" customWidth="1"/>
    <col min="11805" max="11805" width="5.6640625" style="278" customWidth="1"/>
    <col min="11806" max="11806" width="4.6640625" style="278" customWidth="1"/>
    <col min="11807" max="11807" width="5.6640625" style="278" customWidth="1"/>
    <col min="11808" max="11808" width="4.6640625" style="278" customWidth="1"/>
    <col min="11809" max="11809" width="5.6640625" style="278" customWidth="1"/>
    <col min="11810" max="11810" width="4.6640625" style="278" customWidth="1"/>
    <col min="11811" max="11811" width="5.6640625" style="278" customWidth="1"/>
    <col min="11812" max="11812" width="4.6640625" style="278" customWidth="1"/>
    <col min="11813" max="11813" width="5.6640625" style="278" customWidth="1"/>
    <col min="11814" max="11814" width="9.109375" style="278"/>
    <col min="11815" max="11815" width="2.44140625" style="278" customWidth="1"/>
    <col min="11816" max="11816" width="7.5546875" style="278" customWidth="1"/>
    <col min="11817" max="11817" width="7.33203125" style="278" customWidth="1"/>
    <col min="11818" max="11818" width="6" style="278" customWidth="1"/>
    <col min="11819" max="11819" width="6.5546875" style="278" customWidth="1"/>
    <col min="11820" max="12032" width="9.109375" style="278"/>
    <col min="12033" max="12033" width="14.109375" style="278" customWidth="1"/>
    <col min="12034" max="12034" width="8.88671875" style="278" customWidth="1"/>
    <col min="12035" max="12035" width="12.5546875" style="278" customWidth="1"/>
    <col min="12036" max="12036" width="9" style="278" customWidth="1"/>
    <col min="12037" max="12037" width="11" style="278" customWidth="1"/>
    <col min="12038" max="12038" width="11.109375" style="278" customWidth="1"/>
    <col min="12039" max="12039" width="8.33203125" style="278" customWidth="1"/>
    <col min="12040" max="12040" width="6.109375" style="278" customWidth="1"/>
    <col min="12041" max="12041" width="7.5546875" style="278" customWidth="1"/>
    <col min="12042" max="12043" width="5.109375" style="278" customWidth="1"/>
    <col min="12044" max="12044" width="7.88671875" style="278" customWidth="1"/>
    <col min="12045" max="12045" width="8.6640625" style="278" customWidth="1"/>
    <col min="12046" max="12046" width="5" style="278" customWidth="1"/>
    <col min="12047" max="12047" width="11.33203125" style="278" customWidth="1"/>
    <col min="12048" max="12048" width="7.109375" style="278" customWidth="1"/>
    <col min="12049" max="12049" width="7.33203125" style="278" customWidth="1"/>
    <col min="12050" max="12050" width="2.6640625" style="278" customWidth="1"/>
    <col min="12051" max="12051" width="3.6640625" style="278" customWidth="1"/>
    <col min="12052" max="12052" width="4.6640625" style="278" customWidth="1"/>
    <col min="12053" max="12053" width="5.6640625" style="278" customWidth="1"/>
    <col min="12054" max="12054" width="4.6640625" style="278" customWidth="1"/>
    <col min="12055" max="12055" width="5.6640625" style="278" customWidth="1"/>
    <col min="12056" max="12056" width="4.6640625" style="278" customWidth="1"/>
    <col min="12057" max="12057" width="5.6640625" style="278" customWidth="1"/>
    <col min="12058" max="12058" width="6" style="278" customWidth="1"/>
    <col min="12059" max="12059" width="5.6640625" style="278" customWidth="1"/>
    <col min="12060" max="12060" width="4.6640625" style="278" customWidth="1"/>
    <col min="12061" max="12061" width="5.6640625" style="278" customWidth="1"/>
    <col min="12062" max="12062" width="4.6640625" style="278" customWidth="1"/>
    <col min="12063" max="12063" width="5.6640625" style="278" customWidth="1"/>
    <col min="12064" max="12064" width="4.6640625" style="278" customWidth="1"/>
    <col min="12065" max="12065" width="5.6640625" style="278" customWidth="1"/>
    <col min="12066" max="12066" width="4.6640625" style="278" customWidth="1"/>
    <col min="12067" max="12067" width="5.6640625" style="278" customWidth="1"/>
    <col min="12068" max="12068" width="4.6640625" style="278" customWidth="1"/>
    <col min="12069" max="12069" width="5.6640625" style="278" customWidth="1"/>
    <col min="12070" max="12070" width="9.109375" style="278"/>
    <col min="12071" max="12071" width="2.44140625" style="278" customWidth="1"/>
    <col min="12072" max="12072" width="7.5546875" style="278" customWidth="1"/>
    <col min="12073" max="12073" width="7.33203125" style="278" customWidth="1"/>
    <col min="12074" max="12074" width="6" style="278" customWidth="1"/>
    <col min="12075" max="12075" width="6.5546875" style="278" customWidth="1"/>
    <col min="12076" max="12288" width="9.109375" style="278"/>
    <col min="12289" max="12289" width="14.109375" style="278" customWidth="1"/>
    <col min="12290" max="12290" width="8.88671875" style="278" customWidth="1"/>
    <col min="12291" max="12291" width="12.5546875" style="278" customWidth="1"/>
    <col min="12292" max="12292" width="9" style="278" customWidth="1"/>
    <col min="12293" max="12293" width="11" style="278" customWidth="1"/>
    <col min="12294" max="12294" width="11.109375" style="278" customWidth="1"/>
    <col min="12295" max="12295" width="8.33203125" style="278" customWidth="1"/>
    <col min="12296" max="12296" width="6.109375" style="278" customWidth="1"/>
    <col min="12297" max="12297" width="7.5546875" style="278" customWidth="1"/>
    <col min="12298" max="12299" width="5.109375" style="278" customWidth="1"/>
    <col min="12300" max="12300" width="7.88671875" style="278" customWidth="1"/>
    <col min="12301" max="12301" width="8.6640625" style="278" customWidth="1"/>
    <col min="12302" max="12302" width="5" style="278" customWidth="1"/>
    <col min="12303" max="12303" width="11.33203125" style="278" customWidth="1"/>
    <col min="12304" max="12304" width="7.109375" style="278" customWidth="1"/>
    <col min="12305" max="12305" width="7.33203125" style="278" customWidth="1"/>
    <col min="12306" max="12306" width="2.6640625" style="278" customWidth="1"/>
    <col min="12307" max="12307" width="3.6640625" style="278" customWidth="1"/>
    <col min="12308" max="12308" width="4.6640625" style="278" customWidth="1"/>
    <col min="12309" max="12309" width="5.6640625" style="278" customWidth="1"/>
    <col min="12310" max="12310" width="4.6640625" style="278" customWidth="1"/>
    <col min="12311" max="12311" width="5.6640625" style="278" customWidth="1"/>
    <col min="12312" max="12312" width="4.6640625" style="278" customWidth="1"/>
    <col min="12313" max="12313" width="5.6640625" style="278" customWidth="1"/>
    <col min="12314" max="12314" width="6" style="278" customWidth="1"/>
    <col min="12315" max="12315" width="5.6640625" style="278" customWidth="1"/>
    <col min="12316" max="12316" width="4.6640625" style="278" customWidth="1"/>
    <col min="12317" max="12317" width="5.6640625" style="278" customWidth="1"/>
    <col min="12318" max="12318" width="4.6640625" style="278" customWidth="1"/>
    <col min="12319" max="12319" width="5.6640625" style="278" customWidth="1"/>
    <col min="12320" max="12320" width="4.6640625" style="278" customWidth="1"/>
    <col min="12321" max="12321" width="5.6640625" style="278" customWidth="1"/>
    <col min="12322" max="12322" width="4.6640625" style="278" customWidth="1"/>
    <col min="12323" max="12323" width="5.6640625" style="278" customWidth="1"/>
    <col min="12324" max="12324" width="4.6640625" style="278" customWidth="1"/>
    <col min="12325" max="12325" width="5.6640625" style="278" customWidth="1"/>
    <col min="12326" max="12326" width="9.109375" style="278"/>
    <col min="12327" max="12327" width="2.44140625" style="278" customWidth="1"/>
    <col min="12328" max="12328" width="7.5546875" style="278" customWidth="1"/>
    <col min="12329" max="12329" width="7.33203125" style="278" customWidth="1"/>
    <col min="12330" max="12330" width="6" style="278" customWidth="1"/>
    <col min="12331" max="12331" width="6.5546875" style="278" customWidth="1"/>
    <col min="12332" max="12544" width="9.109375" style="278"/>
    <col min="12545" max="12545" width="14.109375" style="278" customWidth="1"/>
    <col min="12546" max="12546" width="8.88671875" style="278" customWidth="1"/>
    <col min="12547" max="12547" width="12.5546875" style="278" customWidth="1"/>
    <col min="12548" max="12548" width="9" style="278" customWidth="1"/>
    <col min="12549" max="12549" width="11" style="278" customWidth="1"/>
    <col min="12550" max="12550" width="11.109375" style="278" customWidth="1"/>
    <col min="12551" max="12551" width="8.33203125" style="278" customWidth="1"/>
    <col min="12552" max="12552" width="6.109375" style="278" customWidth="1"/>
    <col min="12553" max="12553" width="7.5546875" style="278" customWidth="1"/>
    <col min="12554" max="12555" width="5.109375" style="278" customWidth="1"/>
    <col min="12556" max="12556" width="7.88671875" style="278" customWidth="1"/>
    <col min="12557" max="12557" width="8.6640625" style="278" customWidth="1"/>
    <col min="12558" max="12558" width="5" style="278" customWidth="1"/>
    <col min="12559" max="12559" width="11.33203125" style="278" customWidth="1"/>
    <col min="12560" max="12560" width="7.109375" style="278" customWidth="1"/>
    <col min="12561" max="12561" width="7.33203125" style="278" customWidth="1"/>
    <col min="12562" max="12562" width="2.6640625" style="278" customWidth="1"/>
    <col min="12563" max="12563" width="3.6640625" style="278" customWidth="1"/>
    <col min="12564" max="12564" width="4.6640625" style="278" customWidth="1"/>
    <col min="12565" max="12565" width="5.6640625" style="278" customWidth="1"/>
    <col min="12566" max="12566" width="4.6640625" style="278" customWidth="1"/>
    <col min="12567" max="12567" width="5.6640625" style="278" customWidth="1"/>
    <col min="12568" max="12568" width="4.6640625" style="278" customWidth="1"/>
    <col min="12569" max="12569" width="5.6640625" style="278" customWidth="1"/>
    <col min="12570" max="12570" width="6" style="278" customWidth="1"/>
    <col min="12571" max="12571" width="5.6640625" style="278" customWidth="1"/>
    <col min="12572" max="12572" width="4.6640625" style="278" customWidth="1"/>
    <col min="12573" max="12573" width="5.6640625" style="278" customWidth="1"/>
    <col min="12574" max="12574" width="4.6640625" style="278" customWidth="1"/>
    <col min="12575" max="12575" width="5.6640625" style="278" customWidth="1"/>
    <col min="12576" max="12576" width="4.6640625" style="278" customWidth="1"/>
    <col min="12577" max="12577" width="5.6640625" style="278" customWidth="1"/>
    <col min="12578" max="12578" width="4.6640625" style="278" customWidth="1"/>
    <col min="12579" max="12579" width="5.6640625" style="278" customWidth="1"/>
    <col min="12580" max="12580" width="4.6640625" style="278" customWidth="1"/>
    <col min="12581" max="12581" width="5.6640625" style="278" customWidth="1"/>
    <col min="12582" max="12582" width="9.109375" style="278"/>
    <col min="12583" max="12583" width="2.44140625" style="278" customWidth="1"/>
    <col min="12584" max="12584" width="7.5546875" style="278" customWidth="1"/>
    <col min="12585" max="12585" width="7.33203125" style="278" customWidth="1"/>
    <col min="12586" max="12586" width="6" style="278" customWidth="1"/>
    <col min="12587" max="12587" width="6.5546875" style="278" customWidth="1"/>
    <col min="12588" max="12800" width="9.109375" style="278"/>
    <col min="12801" max="12801" width="14.109375" style="278" customWidth="1"/>
    <col min="12802" max="12802" width="8.88671875" style="278" customWidth="1"/>
    <col min="12803" max="12803" width="12.5546875" style="278" customWidth="1"/>
    <col min="12804" max="12804" width="9" style="278" customWidth="1"/>
    <col min="12805" max="12805" width="11" style="278" customWidth="1"/>
    <col min="12806" max="12806" width="11.109375" style="278" customWidth="1"/>
    <col min="12807" max="12807" width="8.33203125" style="278" customWidth="1"/>
    <col min="12808" max="12808" width="6.109375" style="278" customWidth="1"/>
    <col min="12809" max="12809" width="7.5546875" style="278" customWidth="1"/>
    <col min="12810" max="12811" width="5.109375" style="278" customWidth="1"/>
    <col min="12812" max="12812" width="7.88671875" style="278" customWidth="1"/>
    <col min="12813" max="12813" width="8.6640625" style="278" customWidth="1"/>
    <col min="12814" max="12814" width="5" style="278" customWidth="1"/>
    <col min="12815" max="12815" width="11.33203125" style="278" customWidth="1"/>
    <col min="12816" max="12816" width="7.109375" style="278" customWidth="1"/>
    <col min="12817" max="12817" width="7.33203125" style="278" customWidth="1"/>
    <col min="12818" max="12818" width="2.6640625" style="278" customWidth="1"/>
    <col min="12819" max="12819" width="3.6640625" style="278" customWidth="1"/>
    <col min="12820" max="12820" width="4.6640625" style="278" customWidth="1"/>
    <col min="12821" max="12821" width="5.6640625" style="278" customWidth="1"/>
    <col min="12822" max="12822" width="4.6640625" style="278" customWidth="1"/>
    <col min="12823" max="12823" width="5.6640625" style="278" customWidth="1"/>
    <col min="12824" max="12824" width="4.6640625" style="278" customWidth="1"/>
    <col min="12825" max="12825" width="5.6640625" style="278" customWidth="1"/>
    <col min="12826" max="12826" width="6" style="278" customWidth="1"/>
    <col min="12827" max="12827" width="5.6640625" style="278" customWidth="1"/>
    <col min="12828" max="12828" width="4.6640625" style="278" customWidth="1"/>
    <col min="12829" max="12829" width="5.6640625" style="278" customWidth="1"/>
    <col min="12830" max="12830" width="4.6640625" style="278" customWidth="1"/>
    <col min="12831" max="12831" width="5.6640625" style="278" customWidth="1"/>
    <col min="12832" max="12832" width="4.6640625" style="278" customWidth="1"/>
    <col min="12833" max="12833" width="5.6640625" style="278" customWidth="1"/>
    <col min="12834" max="12834" width="4.6640625" style="278" customWidth="1"/>
    <col min="12835" max="12835" width="5.6640625" style="278" customWidth="1"/>
    <col min="12836" max="12836" width="4.6640625" style="278" customWidth="1"/>
    <col min="12837" max="12837" width="5.6640625" style="278" customWidth="1"/>
    <col min="12838" max="12838" width="9.109375" style="278"/>
    <col min="12839" max="12839" width="2.44140625" style="278" customWidth="1"/>
    <col min="12840" max="12840" width="7.5546875" style="278" customWidth="1"/>
    <col min="12841" max="12841" width="7.33203125" style="278" customWidth="1"/>
    <col min="12842" max="12842" width="6" style="278" customWidth="1"/>
    <col min="12843" max="12843" width="6.5546875" style="278" customWidth="1"/>
    <col min="12844" max="13056" width="9.109375" style="278"/>
    <col min="13057" max="13057" width="14.109375" style="278" customWidth="1"/>
    <col min="13058" max="13058" width="8.88671875" style="278" customWidth="1"/>
    <col min="13059" max="13059" width="12.5546875" style="278" customWidth="1"/>
    <col min="13060" max="13060" width="9" style="278" customWidth="1"/>
    <col min="13061" max="13061" width="11" style="278" customWidth="1"/>
    <col min="13062" max="13062" width="11.109375" style="278" customWidth="1"/>
    <col min="13063" max="13063" width="8.33203125" style="278" customWidth="1"/>
    <col min="13064" max="13064" width="6.109375" style="278" customWidth="1"/>
    <col min="13065" max="13065" width="7.5546875" style="278" customWidth="1"/>
    <col min="13066" max="13067" width="5.109375" style="278" customWidth="1"/>
    <col min="13068" max="13068" width="7.88671875" style="278" customWidth="1"/>
    <col min="13069" max="13069" width="8.6640625" style="278" customWidth="1"/>
    <col min="13070" max="13070" width="5" style="278" customWidth="1"/>
    <col min="13071" max="13071" width="11.33203125" style="278" customWidth="1"/>
    <col min="13072" max="13072" width="7.109375" style="278" customWidth="1"/>
    <col min="13073" max="13073" width="7.33203125" style="278" customWidth="1"/>
    <col min="13074" max="13074" width="2.6640625" style="278" customWidth="1"/>
    <col min="13075" max="13075" width="3.6640625" style="278" customWidth="1"/>
    <col min="13076" max="13076" width="4.6640625" style="278" customWidth="1"/>
    <col min="13077" max="13077" width="5.6640625" style="278" customWidth="1"/>
    <col min="13078" max="13078" width="4.6640625" style="278" customWidth="1"/>
    <col min="13079" max="13079" width="5.6640625" style="278" customWidth="1"/>
    <col min="13080" max="13080" width="4.6640625" style="278" customWidth="1"/>
    <col min="13081" max="13081" width="5.6640625" style="278" customWidth="1"/>
    <col min="13082" max="13082" width="6" style="278" customWidth="1"/>
    <col min="13083" max="13083" width="5.6640625" style="278" customWidth="1"/>
    <col min="13084" max="13084" width="4.6640625" style="278" customWidth="1"/>
    <col min="13085" max="13085" width="5.6640625" style="278" customWidth="1"/>
    <col min="13086" max="13086" width="4.6640625" style="278" customWidth="1"/>
    <col min="13087" max="13087" width="5.6640625" style="278" customWidth="1"/>
    <col min="13088" max="13088" width="4.6640625" style="278" customWidth="1"/>
    <col min="13089" max="13089" width="5.6640625" style="278" customWidth="1"/>
    <col min="13090" max="13090" width="4.6640625" style="278" customWidth="1"/>
    <col min="13091" max="13091" width="5.6640625" style="278" customWidth="1"/>
    <col min="13092" max="13092" width="4.6640625" style="278" customWidth="1"/>
    <col min="13093" max="13093" width="5.6640625" style="278" customWidth="1"/>
    <col min="13094" max="13094" width="9.109375" style="278"/>
    <col min="13095" max="13095" width="2.44140625" style="278" customWidth="1"/>
    <col min="13096" max="13096" width="7.5546875" style="278" customWidth="1"/>
    <col min="13097" max="13097" width="7.33203125" style="278" customWidth="1"/>
    <col min="13098" max="13098" width="6" style="278" customWidth="1"/>
    <col min="13099" max="13099" width="6.5546875" style="278" customWidth="1"/>
    <col min="13100" max="13312" width="9.109375" style="278"/>
    <col min="13313" max="13313" width="14.109375" style="278" customWidth="1"/>
    <col min="13314" max="13314" width="8.88671875" style="278" customWidth="1"/>
    <col min="13315" max="13315" width="12.5546875" style="278" customWidth="1"/>
    <col min="13316" max="13316" width="9" style="278" customWidth="1"/>
    <col min="13317" max="13317" width="11" style="278" customWidth="1"/>
    <col min="13318" max="13318" width="11.109375" style="278" customWidth="1"/>
    <col min="13319" max="13319" width="8.33203125" style="278" customWidth="1"/>
    <col min="13320" max="13320" width="6.109375" style="278" customWidth="1"/>
    <col min="13321" max="13321" width="7.5546875" style="278" customWidth="1"/>
    <col min="13322" max="13323" width="5.109375" style="278" customWidth="1"/>
    <col min="13324" max="13324" width="7.88671875" style="278" customWidth="1"/>
    <col min="13325" max="13325" width="8.6640625" style="278" customWidth="1"/>
    <col min="13326" max="13326" width="5" style="278" customWidth="1"/>
    <col min="13327" max="13327" width="11.33203125" style="278" customWidth="1"/>
    <col min="13328" max="13328" width="7.109375" style="278" customWidth="1"/>
    <col min="13329" max="13329" width="7.33203125" style="278" customWidth="1"/>
    <col min="13330" max="13330" width="2.6640625" style="278" customWidth="1"/>
    <col min="13331" max="13331" width="3.6640625" style="278" customWidth="1"/>
    <col min="13332" max="13332" width="4.6640625" style="278" customWidth="1"/>
    <col min="13333" max="13333" width="5.6640625" style="278" customWidth="1"/>
    <col min="13334" max="13334" width="4.6640625" style="278" customWidth="1"/>
    <col min="13335" max="13335" width="5.6640625" style="278" customWidth="1"/>
    <col min="13336" max="13336" width="4.6640625" style="278" customWidth="1"/>
    <col min="13337" max="13337" width="5.6640625" style="278" customWidth="1"/>
    <col min="13338" max="13338" width="6" style="278" customWidth="1"/>
    <col min="13339" max="13339" width="5.6640625" style="278" customWidth="1"/>
    <col min="13340" max="13340" width="4.6640625" style="278" customWidth="1"/>
    <col min="13341" max="13341" width="5.6640625" style="278" customWidth="1"/>
    <col min="13342" max="13342" width="4.6640625" style="278" customWidth="1"/>
    <col min="13343" max="13343" width="5.6640625" style="278" customWidth="1"/>
    <col min="13344" max="13344" width="4.6640625" style="278" customWidth="1"/>
    <col min="13345" max="13345" width="5.6640625" style="278" customWidth="1"/>
    <col min="13346" max="13346" width="4.6640625" style="278" customWidth="1"/>
    <col min="13347" max="13347" width="5.6640625" style="278" customWidth="1"/>
    <col min="13348" max="13348" width="4.6640625" style="278" customWidth="1"/>
    <col min="13349" max="13349" width="5.6640625" style="278" customWidth="1"/>
    <col min="13350" max="13350" width="9.109375" style="278"/>
    <col min="13351" max="13351" width="2.44140625" style="278" customWidth="1"/>
    <col min="13352" max="13352" width="7.5546875" style="278" customWidth="1"/>
    <col min="13353" max="13353" width="7.33203125" style="278" customWidth="1"/>
    <col min="13354" max="13354" width="6" style="278" customWidth="1"/>
    <col min="13355" max="13355" width="6.5546875" style="278" customWidth="1"/>
    <col min="13356" max="13568" width="9.109375" style="278"/>
    <col min="13569" max="13569" width="14.109375" style="278" customWidth="1"/>
    <col min="13570" max="13570" width="8.88671875" style="278" customWidth="1"/>
    <col min="13571" max="13571" width="12.5546875" style="278" customWidth="1"/>
    <col min="13572" max="13572" width="9" style="278" customWidth="1"/>
    <col min="13573" max="13573" width="11" style="278" customWidth="1"/>
    <col min="13574" max="13574" width="11.109375" style="278" customWidth="1"/>
    <col min="13575" max="13575" width="8.33203125" style="278" customWidth="1"/>
    <col min="13576" max="13576" width="6.109375" style="278" customWidth="1"/>
    <col min="13577" max="13577" width="7.5546875" style="278" customWidth="1"/>
    <col min="13578" max="13579" width="5.109375" style="278" customWidth="1"/>
    <col min="13580" max="13580" width="7.88671875" style="278" customWidth="1"/>
    <col min="13581" max="13581" width="8.6640625" style="278" customWidth="1"/>
    <col min="13582" max="13582" width="5" style="278" customWidth="1"/>
    <col min="13583" max="13583" width="11.33203125" style="278" customWidth="1"/>
    <col min="13584" max="13584" width="7.109375" style="278" customWidth="1"/>
    <col min="13585" max="13585" width="7.33203125" style="278" customWidth="1"/>
    <col min="13586" max="13586" width="2.6640625" style="278" customWidth="1"/>
    <col min="13587" max="13587" width="3.6640625" style="278" customWidth="1"/>
    <col min="13588" max="13588" width="4.6640625" style="278" customWidth="1"/>
    <col min="13589" max="13589" width="5.6640625" style="278" customWidth="1"/>
    <col min="13590" max="13590" width="4.6640625" style="278" customWidth="1"/>
    <col min="13591" max="13591" width="5.6640625" style="278" customWidth="1"/>
    <col min="13592" max="13592" width="4.6640625" style="278" customWidth="1"/>
    <col min="13593" max="13593" width="5.6640625" style="278" customWidth="1"/>
    <col min="13594" max="13594" width="6" style="278" customWidth="1"/>
    <col min="13595" max="13595" width="5.6640625" style="278" customWidth="1"/>
    <col min="13596" max="13596" width="4.6640625" style="278" customWidth="1"/>
    <col min="13597" max="13597" width="5.6640625" style="278" customWidth="1"/>
    <col min="13598" max="13598" width="4.6640625" style="278" customWidth="1"/>
    <col min="13599" max="13599" width="5.6640625" style="278" customWidth="1"/>
    <col min="13600" max="13600" width="4.6640625" style="278" customWidth="1"/>
    <col min="13601" max="13601" width="5.6640625" style="278" customWidth="1"/>
    <col min="13602" max="13602" width="4.6640625" style="278" customWidth="1"/>
    <col min="13603" max="13603" width="5.6640625" style="278" customWidth="1"/>
    <col min="13604" max="13604" width="4.6640625" style="278" customWidth="1"/>
    <col min="13605" max="13605" width="5.6640625" style="278" customWidth="1"/>
    <col min="13606" max="13606" width="9.109375" style="278"/>
    <col min="13607" max="13607" width="2.44140625" style="278" customWidth="1"/>
    <col min="13608" max="13608" width="7.5546875" style="278" customWidth="1"/>
    <col min="13609" max="13609" width="7.33203125" style="278" customWidth="1"/>
    <col min="13610" max="13610" width="6" style="278" customWidth="1"/>
    <col min="13611" max="13611" width="6.5546875" style="278" customWidth="1"/>
    <col min="13612" max="13824" width="9.109375" style="278"/>
    <col min="13825" max="13825" width="14.109375" style="278" customWidth="1"/>
    <col min="13826" max="13826" width="8.88671875" style="278" customWidth="1"/>
    <col min="13827" max="13827" width="12.5546875" style="278" customWidth="1"/>
    <col min="13828" max="13828" width="9" style="278" customWidth="1"/>
    <col min="13829" max="13829" width="11" style="278" customWidth="1"/>
    <col min="13830" max="13830" width="11.109375" style="278" customWidth="1"/>
    <col min="13831" max="13831" width="8.33203125" style="278" customWidth="1"/>
    <col min="13832" max="13832" width="6.109375" style="278" customWidth="1"/>
    <col min="13833" max="13833" width="7.5546875" style="278" customWidth="1"/>
    <col min="13834" max="13835" width="5.109375" style="278" customWidth="1"/>
    <col min="13836" max="13836" width="7.88671875" style="278" customWidth="1"/>
    <col min="13837" max="13837" width="8.6640625" style="278" customWidth="1"/>
    <col min="13838" max="13838" width="5" style="278" customWidth="1"/>
    <col min="13839" max="13839" width="11.33203125" style="278" customWidth="1"/>
    <col min="13840" max="13840" width="7.109375" style="278" customWidth="1"/>
    <col min="13841" max="13841" width="7.33203125" style="278" customWidth="1"/>
    <col min="13842" max="13842" width="2.6640625" style="278" customWidth="1"/>
    <col min="13843" max="13843" width="3.6640625" style="278" customWidth="1"/>
    <col min="13844" max="13844" width="4.6640625" style="278" customWidth="1"/>
    <col min="13845" max="13845" width="5.6640625" style="278" customWidth="1"/>
    <col min="13846" max="13846" width="4.6640625" style="278" customWidth="1"/>
    <col min="13847" max="13847" width="5.6640625" style="278" customWidth="1"/>
    <col min="13848" max="13848" width="4.6640625" style="278" customWidth="1"/>
    <col min="13849" max="13849" width="5.6640625" style="278" customWidth="1"/>
    <col min="13850" max="13850" width="6" style="278" customWidth="1"/>
    <col min="13851" max="13851" width="5.6640625" style="278" customWidth="1"/>
    <col min="13852" max="13852" width="4.6640625" style="278" customWidth="1"/>
    <col min="13853" max="13853" width="5.6640625" style="278" customWidth="1"/>
    <col min="13854" max="13854" width="4.6640625" style="278" customWidth="1"/>
    <col min="13855" max="13855" width="5.6640625" style="278" customWidth="1"/>
    <col min="13856" max="13856" width="4.6640625" style="278" customWidth="1"/>
    <col min="13857" max="13857" width="5.6640625" style="278" customWidth="1"/>
    <col min="13858" max="13858" width="4.6640625" style="278" customWidth="1"/>
    <col min="13859" max="13859" width="5.6640625" style="278" customWidth="1"/>
    <col min="13860" max="13860" width="4.6640625" style="278" customWidth="1"/>
    <col min="13861" max="13861" width="5.6640625" style="278" customWidth="1"/>
    <col min="13862" max="13862" width="9.109375" style="278"/>
    <col min="13863" max="13863" width="2.44140625" style="278" customWidth="1"/>
    <col min="13864" max="13864" width="7.5546875" style="278" customWidth="1"/>
    <col min="13865" max="13865" width="7.33203125" style="278" customWidth="1"/>
    <col min="13866" max="13866" width="6" style="278" customWidth="1"/>
    <col min="13867" max="13867" width="6.5546875" style="278" customWidth="1"/>
    <col min="13868" max="14080" width="9.109375" style="278"/>
    <col min="14081" max="14081" width="14.109375" style="278" customWidth="1"/>
    <col min="14082" max="14082" width="8.88671875" style="278" customWidth="1"/>
    <col min="14083" max="14083" width="12.5546875" style="278" customWidth="1"/>
    <col min="14084" max="14084" width="9" style="278" customWidth="1"/>
    <col min="14085" max="14085" width="11" style="278" customWidth="1"/>
    <col min="14086" max="14086" width="11.109375" style="278" customWidth="1"/>
    <col min="14087" max="14087" width="8.33203125" style="278" customWidth="1"/>
    <col min="14088" max="14088" width="6.109375" style="278" customWidth="1"/>
    <col min="14089" max="14089" width="7.5546875" style="278" customWidth="1"/>
    <col min="14090" max="14091" width="5.109375" style="278" customWidth="1"/>
    <col min="14092" max="14092" width="7.88671875" style="278" customWidth="1"/>
    <col min="14093" max="14093" width="8.6640625" style="278" customWidth="1"/>
    <col min="14094" max="14094" width="5" style="278" customWidth="1"/>
    <col min="14095" max="14095" width="11.33203125" style="278" customWidth="1"/>
    <col min="14096" max="14096" width="7.109375" style="278" customWidth="1"/>
    <col min="14097" max="14097" width="7.33203125" style="278" customWidth="1"/>
    <col min="14098" max="14098" width="2.6640625" style="278" customWidth="1"/>
    <col min="14099" max="14099" width="3.6640625" style="278" customWidth="1"/>
    <col min="14100" max="14100" width="4.6640625" style="278" customWidth="1"/>
    <col min="14101" max="14101" width="5.6640625" style="278" customWidth="1"/>
    <col min="14102" max="14102" width="4.6640625" style="278" customWidth="1"/>
    <col min="14103" max="14103" width="5.6640625" style="278" customWidth="1"/>
    <col min="14104" max="14104" width="4.6640625" style="278" customWidth="1"/>
    <col min="14105" max="14105" width="5.6640625" style="278" customWidth="1"/>
    <col min="14106" max="14106" width="6" style="278" customWidth="1"/>
    <col min="14107" max="14107" width="5.6640625" style="278" customWidth="1"/>
    <col min="14108" max="14108" width="4.6640625" style="278" customWidth="1"/>
    <col min="14109" max="14109" width="5.6640625" style="278" customWidth="1"/>
    <col min="14110" max="14110" width="4.6640625" style="278" customWidth="1"/>
    <col min="14111" max="14111" width="5.6640625" style="278" customWidth="1"/>
    <col min="14112" max="14112" width="4.6640625" style="278" customWidth="1"/>
    <col min="14113" max="14113" width="5.6640625" style="278" customWidth="1"/>
    <col min="14114" max="14114" width="4.6640625" style="278" customWidth="1"/>
    <col min="14115" max="14115" width="5.6640625" style="278" customWidth="1"/>
    <col min="14116" max="14116" width="4.6640625" style="278" customWidth="1"/>
    <col min="14117" max="14117" width="5.6640625" style="278" customWidth="1"/>
    <col min="14118" max="14118" width="9.109375" style="278"/>
    <col min="14119" max="14119" width="2.44140625" style="278" customWidth="1"/>
    <col min="14120" max="14120" width="7.5546875" style="278" customWidth="1"/>
    <col min="14121" max="14121" width="7.33203125" style="278" customWidth="1"/>
    <col min="14122" max="14122" width="6" style="278" customWidth="1"/>
    <col min="14123" max="14123" width="6.5546875" style="278" customWidth="1"/>
    <col min="14124" max="14336" width="9.109375" style="278"/>
    <col min="14337" max="14337" width="14.109375" style="278" customWidth="1"/>
    <col min="14338" max="14338" width="8.88671875" style="278" customWidth="1"/>
    <col min="14339" max="14339" width="12.5546875" style="278" customWidth="1"/>
    <col min="14340" max="14340" width="9" style="278" customWidth="1"/>
    <col min="14341" max="14341" width="11" style="278" customWidth="1"/>
    <col min="14342" max="14342" width="11.109375" style="278" customWidth="1"/>
    <col min="14343" max="14343" width="8.33203125" style="278" customWidth="1"/>
    <col min="14344" max="14344" width="6.109375" style="278" customWidth="1"/>
    <col min="14345" max="14345" width="7.5546875" style="278" customWidth="1"/>
    <col min="14346" max="14347" width="5.109375" style="278" customWidth="1"/>
    <col min="14348" max="14348" width="7.88671875" style="278" customWidth="1"/>
    <col min="14349" max="14349" width="8.6640625" style="278" customWidth="1"/>
    <col min="14350" max="14350" width="5" style="278" customWidth="1"/>
    <col min="14351" max="14351" width="11.33203125" style="278" customWidth="1"/>
    <col min="14352" max="14352" width="7.109375" style="278" customWidth="1"/>
    <col min="14353" max="14353" width="7.33203125" style="278" customWidth="1"/>
    <col min="14354" max="14354" width="2.6640625" style="278" customWidth="1"/>
    <col min="14355" max="14355" width="3.6640625" style="278" customWidth="1"/>
    <col min="14356" max="14356" width="4.6640625" style="278" customWidth="1"/>
    <col min="14357" max="14357" width="5.6640625" style="278" customWidth="1"/>
    <col min="14358" max="14358" width="4.6640625" style="278" customWidth="1"/>
    <col min="14359" max="14359" width="5.6640625" style="278" customWidth="1"/>
    <col min="14360" max="14360" width="4.6640625" style="278" customWidth="1"/>
    <col min="14361" max="14361" width="5.6640625" style="278" customWidth="1"/>
    <col min="14362" max="14362" width="6" style="278" customWidth="1"/>
    <col min="14363" max="14363" width="5.6640625" style="278" customWidth="1"/>
    <col min="14364" max="14364" width="4.6640625" style="278" customWidth="1"/>
    <col min="14365" max="14365" width="5.6640625" style="278" customWidth="1"/>
    <col min="14366" max="14366" width="4.6640625" style="278" customWidth="1"/>
    <col min="14367" max="14367" width="5.6640625" style="278" customWidth="1"/>
    <col min="14368" max="14368" width="4.6640625" style="278" customWidth="1"/>
    <col min="14369" max="14369" width="5.6640625" style="278" customWidth="1"/>
    <col min="14370" max="14370" width="4.6640625" style="278" customWidth="1"/>
    <col min="14371" max="14371" width="5.6640625" style="278" customWidth="1"/>
    <col min="14372" max="14372" width="4.6640625" style="278" customWidth="1"/>
    <col min="14373" max="14373" width="5.6640625" style="278" customWidth="1"/>
    <col min="14374" max="14374" width="9.109375" style="278"/>
    <col min="14375" max="14375" width="2.44140625" style="278" customWidth="1"/>
    <col min="14376" max="14376" width="7.5546875" style="278" customWidth="1"/>
    <col min="14377" max="14377" width="7.33203125" style="278" customWidth="1"/>
    <col min="14378" max="14378" width="6" style="278" customWidth="1"/>
    <col min="14379" max="14379" width="6.5546875" style="278" customWidth="1"/>
    <col min="14380" max="14592" width="9.109375" style="278"/>
    <col min="14593" max="14593" width="14.109375" style="278" customWidth="1"/>
    <col min="14594" max="14594" width="8.88671875" style="278" customWidth="1"/>
    <col min="14595" max="14595" width="12.5546875" style="278" customWidth="1"/>
    <col min="14596" max="14596" width="9" style="278" customWidth="1"/>
    <col min="14597" max="14597" width="11" style="278" customWidth="1"/>
    <col min="14598" max="14598" width="11.109375" style="278" customWidth="1"/>
    <col min="14599" max="14599" width="8.33203125" style="278" customWidth="1"/>
    <col min="14600" max="14600" width="6.109375" style="278" customWidth="1"/>
    <col min="14601" max="14601" width="7.5546875" style="278" customWidth="1"/>
    <col min="14602" max="14603" width="5.109375" style="278" customWidth="1"/>
    <col min="14604" max="14604" width="7.88671875" style="278" customWidth="1"/>
    <col min="14605" max="14605" width="8.6640625" style="278" customWidth="1"/>
    <col min="14606" max="14606" width="5" style="278" customWidth="1"/>
    <col min="14607" max="14607" width="11.33203125" style="278" customWidth="1"/>
    <col min="14608" max="14608" width="7.109375" style="278" customWidth="1"/>
    <col min="14609" max="14609" width="7.33203125" style="278" customWidth="1"/>
    <col min="14610" max="14610" width="2.6640625" style="278" customWidth="1"/>
    <col min="14611" max="14611" width="3.6640625" style="278" customWidth="1"/>
    <col min="14612" max="14612" width="4.6640625" style="278" customWidth="1"/>
    <col min="14613" max="14613" width="5.6640625" style="278" customWidth="1"/>
    <col min="14614" max="14614" width="4.6640625" style="278" customWidth="1"/>
    <col min="14615" max="14615" width="5.6640625" style="278" customWidth="1"/>
    <col min="14616" max="14616" width="4.6640625" style="278" customWidth="1"/>
    <col min="14617" max="14617" width="5.6640625" style="278" customWidth="1"/>
    <col min="14618" max="14618" width="6" style="278" customWidth="1"/>
    <col min="14619" max="14619" width="5.6640625" style="278" customWidth="1"/>
    <col min="14620" max="14620" width="4.6640625" style="278" customWidth="1"/>
    <col min="14621" max="14621" width="5.6640625" style="278" customWidth="1"/>
    <col min="14622" max="14622" width="4.6640625" style="278" customWidth="1"/>
    <col min="14623" max="14623" width="5.6640625" style="278" customWidth="1"/>
    <col min="14624" max="14624" width="4.6640625" style="278" customWidth="1"/>
    <col min="14625" max="14625" width="5.6640625" style="278" customWidth="1"/>
    <col min="14626" max="14626" width="4.6640625" style="278" customWidth="1"/>
    <col min="14627" max="14627" width="5.6640625" style="278" customWidth="1"/>
    <col min="14628" max="14628" width="4.6640625" style="278" customWidth="1"/>
    <col min="14629" max="14629" width="5.6640625" style="278" customWidth="1"/>
    <col min="14630" max="14630" width="9.109375" style="278"/>
    <col min="14631" max="14631" width="2.44140625" style="278" customWidth="1"/>
    <col min="14632" max="14632" width="7.5546875" style="278" customWidth="1"/>
    <col min="14633" max="14633" width="7.33203125" style="278" customWidth="1"/>
    <col min="14634" max="14634" width="6" style="278" customWidth="1"/>
    <col min="14635" max="14635" width="6.5546875" style="278" customWidth="1"/>
    <col min="14636" max="14848" width="9.109375" style="278"/>
    <col min="14849" max="14849" width="14.109375" style="278" customWidth="1"/>
    <col min="14850" max="14850" width="8.88671875" style="278" customWidth="1"/>
    <col min="14851" max="14851" width="12.5546875" style="278" customWidth="1"/>
    <col min="14852" max="14852" width="9" style="278" customWidth="1"/>
    <col min="14853" max="14853" width="11" style="278" customWidth="1"/>
    <col min="14854" max="14854" width="11.109375" style="278" customWidth="1"/>
    <col min="14855" max="14855" width="8.33203125" style="278" customWidth="1"/>
    <col min="14856" max="14856" width="6.109375" style="278" customWidth="1"/>
    <col min="14857" max="14857" width="7.5546875" style="278" customWidth="1"/>
    <col min="14858" max="14859" width="5.109375" style="278" customWidth="1"/>
    <col min="14860" max="14860" width="7.88671875" style="278" customWidth="1"/>
    <col min="14861" max="14861" width="8.6640625" style="278" customWidth="1"/>
    <col min="14862" max="14862" width="5" style="278" customWidth="1"/>
    <col min="14863" max="14863" width="11.33203125" style="278" customWidth="1"/>
    <col min="14864" max="14864" width="7.109375" style="278" customWidth="1"/>
    <col min="14865" max="14865" width="7.33203125" style="278" customWidth="1"/>
    <col min="14866" max="14866" width="2.6640625" style="278" customWidth="1"/>
    <col min="14867" max="14867" width="3.6640625" style="278" customWidth="1"/>
    <col min="14868" max="14868" width="4.6640625" style="278" customWidth="1"/>
    <col min="14869" max="14869" width="5.6640625" style="278" customWidth="1"/>
    <col min="14870" max="14870" width="4.6640625" style="278" customWidth="1"/>
    <col min="14871" max="14871" width="5.6640625" style="278" customWidth="1"/>
    <col min="14872" max="14872" width="4.6640625" style="278" customWidth="1"/>
    <col min="14873" max="14873" width="5.6640625" style="278" customWidth="1"/>
    <col min="14874" max="14874" width="6" style="278" customWidth="1"/>
    <col min="14875" max="14875" width="5.6640625" style="278" customWidth="1"/>
    <col min="14876" max="14876" width="4.6640625" style="278" customWidth="1"/>
    <col min="14877" max="14877" width="5.6640625" style="278" customWidth="1"/>
    <col min="14878" max="14878" width="4.6640625" style="278" customWidth="1"/>
    <col min="14879" max="14879" width="5.6640625" style="278" customWidth="1"/>
    <col min="14880" max="14880" width="4.6640625" style="278" customWidth="1"/>
    <col min="14881" max="14881" width="5.6640625" style="278" customWidth="1"/>
    <col min="14882" max="14882" width="4.6640625" style="278" customWidth="1"/>
    <col min="14883" max="14883" width="5.6640625" style="278" customWidth="1"/>
    <col min="14884" max="14884" width="4.6640625" style="278" customWidth="1"/>
    <col min="14885" max="14885" width="5.6640625" style="278" customWidth="1"/>
    <col min="14886" max="14886" width="9.109375" style="278"/>
    <col min="14887" max="14887" width="2.44140625" style="278" customWidth="1"/>
    <col min="14888" max="14888" width="7.5546875" style="278" customWidth="1"/>
    <col min="14889" max="14889" width="7.33203125" style="278" customWidth="1"/>
    <col min="14890" max="14890" width="6" style="278" customWidth="1"/>
    <col min="14891" max="14891" width="6.5546875" style="278" customWidth="1"/>
    <col min="14892" max="15104" width="9.109375" style="278"/>
    <col min="15105" max="15105" width="14.109375" style="278" customWidth="1"/>
    <col min="15106" max="15106" width="8.88671875" style="278" customWidth="1"/>
    <col min="15107" max="15107" width="12.5546875" style="278" customWidth="1"/>
    <col min="15108" max="15108" width="9" style="278" customWidth="1"/>
    <col min="15109" max="15109" width="11" style="278" customWidth="1"/>
    <col min="15110" max="15110" width="11.109375" style="278" customWidth="1"/>
    <col min="15111" max="15111" width="8.33203125" style="278" customWidth="1"/>
    <col min="15112" max="15112" width="6.109375" style="278" customWidth="1"/>
    <col min="15113" max="15113" width="7.5546875" style="278" customWidth="1"/>
    <col min="15114" max="15115" width="5.109375" style="278" customWidth="1"/>
    <col min="15116" max="15116" width="7.88671875" style="278" customWidth="1"/>
    <col min="15117" max="15117" width="8.6640625" style="278" customWidth="1"/>
    <col min="15118" max="15118" width="5" style="278" customWidth="1"/>
    <col min="15119" max="15119" width="11.33203125" style="278" customWidth="1"/>
    <col min="15120" max="15120" width="7.109375" style="278" customWidth="1"/>
    <col min="15121" max="15121" width="7.33203125" style="278" customWidth="1"/>
    <col min="15122" max="15122" width="2.6640625" style="278" customWidth="1"/>
    <col min="15123" max="15123" width="3.6640625" style="278" customWidth="1"/>
    <col min="15124" max="15124" width="4.6640625" style="278" customWidth="1"/>
    <col min="15125" max="15125" width="5.6640625" style="278" customWidth="1"/>
    <col min="15126" max="15126" width="4.6640625" style="278" customWidth="1"/>
    <col min="15127" max="15127" width="5.6640625" style="278" customWidth="1"/>
    <col min="15128" max="15128" width="4.6640625" style="278" customWidth="1"/>
    <col min="15129" max="15129" width="5.6640625" style="278" customWidth="1"/>
    <col min="15130" max="15130" width="6" style="278" customWidth="1"/>
    <col min="15131" max="15131" width="5.6640625" style="278" customWidth="1"/>
    <col min="15132" max="15132" width="4.6640625" style="278" customWidth="1"/>
    <col min="15133" max="15133" width="5.6640625" style="278" customWidth="1"/>
    <col min="15134" max="15134" width="4.6640625" style="278" customWidth="1"/>
    <col min="15135" max="15135" width="5.6640625" style="278" customWidth="1"/>
    <col min="15136" max="15136" width="4.6640625" style="278" customWidth="1"/>
    <col min="15137" max="15137" width="5.6640625" style="278" customWidth="1"/>
    <col min="15138" max="15138" width="4.6640625" style="278" customWidth="1"/>
    <col min="15139" max="15139" width="5.6640625" style="278" customWidth="1"/>
    <col min="15140" max="15140" width="4.6640625" style="278" customWidth="1"/>
    <col min="15141" max="15141" width="5.6640625" style="278" customWidth="1"/>
    <col min="15142" max="15142" width="9.109375" style="278"/>
    <col min="15143" max="15143" width="2.44140625" style="278" customWidth="1"/>
    <col min="15144" max="15144" width="7.5546875" style="278" customWidth="1"/>
    <col min="15145" max="15145" width="7.33203125" style="278" customWidth="1"/>
    <col min="15146" max="15146" width="6" style="278" customWidth="1"/>
    <col min="15147" max="15147" width="6.5546875" style="278" customWidth="1"/>
    <col min="15148" max="15360" width="9.109375" style="278"/>
    <col min="15361" max="15361" width="14.109375" style="278" customWidth="1"/>
    <col min="15362" max="15362" width="8.88671875" style="278" customWidth="1"/>
    <col min="15363" max="15363" width="12.5546875" style="278" customWidth="1"/>
    <col min="15364" max="15364" width="9" style="278" customWidth="1"/>
    <col min="15365" max="15365" width="11" style="278" customWidth="1"/>
    <col min="15366" max="15366" width="11.109375" style="278" customWidth="1"/>
    <col min="15367" max="15367" width="8.33203125" style="278" customWidth="1"/>
    <col min="15368" max="15368" width="6.109375" style="278" customWidth="1"/>
    <col min="15369" max="15369" width="7.5546875" style="278" customWidth="1"/>
    <col min="15370" max="15371" width="5.109375" style="278" customWidth="1"/>
    <col min="15372" max="15372" width="7.88671875" style="278" customWidth="1"/>
    <col min="15373" max="15373" width="8.6640625" style="278" customWidth="1"/>
    <col min="15374" max="15374" width="5" style="278" customWidth="1"/>
    <col min="15375" max="15375" width="11.33203125" style="278" customWidth="1"/>
    <col min="15376" max="15376" width="7.109375" style="278" customWidth="1"/>
    <col min="15377" max="15377" width="7.33203125" style="278" customWidth="1"/>
    <col min="15378" max="15378" width="2.6640625" style="278" customWidth="1"/>
    <col min="15379" max="15379" width="3.6640625" style="278" customWidth="1"/>
    <col min="15380" max="15380" width="4.6640625" style="278" customWidth="1"/>
    <col min="15381" max="15381" width="5.6640625" style="278" customWidth="1"/>
    <col min="15382" max="15382" width="4.6640625" style="278" customWidth="1"/>
    <col min="15383" max="15383" width="5.6640625" style="278" customWidth="1"/>
    <col min="15384" max="15384" width="4.6640625" style="278" customWidth="1"/>
    <col min="15385" max="15385" width="5.6640625" style="278" customWidth="1"/>
    <col min="15386" max="15386" width="6" style="278" customWidth="1"/>
    <col min="15387" max="15387" width="5.6640625" style="278" customWidth="1"/>
    <col min="15388" max="15388" width="4.6640625" style="278" customWidth="1"/>
    <col min="15389" max="15389" width="5.6640625" style="278" customWidth="1"/>
    <col min="15390" max="15390" width="4.6640625" style="278" customWidth="1"/>
    <col min="15391" max="15391" width="5.6640625" style="278" customWidth="1"/>
    <col min="15392" max="15392" width="4.6640625" style="278" customWidth="1"/>
    <col min="15393" max="15393" width="5.6640625" style="278" customWidth="1"/>
    <col min="15394" max="15394" width="4.6640625" style="278" customWidth="1"/>
    <col min="15395" max="15395" width="5.6640625" style="278" customWidth="1"/>
    <col min="15396" max="15396" width="4.6640625" style="278" customWidth="1"/>
    <col min="15397" max="15397" width="5.6640625" style="278" customWidth="1"/>
    <col min="15398" max="15398" width="9.109375" style="278"/>
    <col min="15399" max="15399" width="2.44140625" style="278" customWidth="1"/>
    <col min="15400" max="15400" width="7.5546875" style="278" customWidth="1"/>
    <col min="15401" max="15401" width="7.33203125" style="278" customWidth="1"/>
    <col min="15402" max="15402" width="6" style="278" customWidth="1"/>
    <col min="15403" max="15403" width="6.5546875" style="278" customWidth="1"/>
    <col min="15404" max="15616" width="9.109375" style="278"/>
    <col min="15617" max="15617" width="14.109375" style="278" customWidth="1"/>
    <col min="15618" max="15618" width="8.88671875" style="278" customWidth="1"/>
    <col min="15619" max="15619" width="12.5546875" style="278" customWidth="1"/>
    <col min="15620" max="15620" width="9" style="278" customWidth="1"/>
    <col min="15621" max="15621" width="11" style="278" customWidth="1"/>
    <col min="15622" max="15622" width="11.109375" style="278" customWidth="1"/>
    <col min="15623" max="15623" width="8.33203125" style="278" customWidth="1"/>
    <col min="15624" max="15624" width="6.109375" style="278" customWidth="1"/>
    <col min="15625" max="15625" width="7.5546875" style="278" customWidth="1"/>
    <col min="15626" max="15627" width="5.109375" style="278" customWidth="1"/>
    <col min="15628" max="15628" width="7.88671875" style="278" customWidth="1"/>
    <col min="15629" max="15629" width="8.6640625" style="278" customWidth="1"/>
    <col min="15630" max="15630" width="5" style="278" customWidth="1"/>
    <col min="15631" max="15631" width="11.33203125" style="278" customWidth="1"/>
    <col min="15632" max="15632" width="7.109375" style="278" customWidth="1"/>
    <col min="15633" max="15633" width="7.33203125" style="278" customWidth="1"/>
    <col min="15634" max="15634" width="2.6640625" style="278" customWidth="1"/>
    <col min="15635" max="15635" width="3.6640625" style="278" customWidth="1"/>
    <col min="15636" max="15636" width="4.6640625" style="278" customWidth="1"/>
    <col min="15637" max="15637" width="5.6640625" style="278" customWidth="1"/>
    <col min="15638" max="15638" width="4.6640625" style="278" customWidth="1"/>
    <col min="15639" max="15639" width="5.6640625" style="278" customWidth="1"/>
    <col min="15640" max="15640" width="4.6640625" style="278" customWidth="1"/>
    <col min="15641" max="15641" width="5.6640625" style="278" customWidth="1"/>
    <col min="15642" max="15642" width="6" style="278" customWidth="1"/>
    <col min="15643" max="15643" width="5.6640625" style="278" customWidth="1"/>
    <col min="15644" max="15644" width="4.6640625" style="278" customWidth="1"/>
    <col min="15645" max="15645" width="5.6640625" style="278" customWidth="1"/>
    <col min="15646" max="15646" width="4.6640625" style="278" customWidth="1"/>
    <col min="15647" max="15647" width="5.6640625" style="278" customWidth="1"/>
    <col min="15648" max="15648" width="4.6640625" style="278" customWidth="1"/>
    <col min="15649" max="15649" width="5.6640625" style="278" customWidth="1"/>
    <col min="15650" max="15650" width="4.6640625" style="278" customWidth="1"/>
    <col min="15651" max="15651" width="5.6640625" style="278" customWidth="1"/>
    <col min="15652" max="15652" width="4.6640625" style="278" customWidth="1"/>
    <col min="15653" max="15653" width="5.6640625" style="278" customWidth="1"/>
    <col min="15654" max="15654" width="9.109375" style="278"/>
    <col min="15655" max="15655" width="2.44140625" style="278" customWidth="1"/>
    <col min="15656" max="15656" width="7.5546875" style="278" customWidth="1"/>
    <col min="15657" max="15657" width="7.33203125" style="278" customWidth="1"/>
    <col min="15658" max="15658" width="6" style="278" customWidth="1"/>
    <col min="15659" max="15659" width="6.5546875" style="278" customWidth="1"/>
    <col min="15660" max="15872" width="9.109375" style="278"/>
    <col min="15873" max="15873" width="14.109375" style="278" customWidth="1"/>
    <col min="15874" max="15874" width="8.88671875" style="278" customWidth="1"/>
    <col min="15875" max="15875" width="12.5546875" style="278" customWidth="1"/>
    <col min="15876" max="15876" width="9" style="278" customWidth="1"/>
    <col min="15877" max="15877" width="11" style="278" customWidth="1"/>
    <col min="15878" max="15878" width="11.109375" style="278" customWidth="1"/>
    <col min="15879" max="15879" width="8.33203125" style="278" customWidth="1"/>
    <col min="15880" max="15880" width="6.109375" style="278" customWidth="1"/>
    <col min="15881" max="15881" width="7.5546875" style="278" customWidth="1"/>
    <col min="15882" max="15883" width="5.109375" style="278" customWidth="1"/>
    <col min="15884" max="15884" width="7.88671875" style="278" customWidth="1"/>
    <col min="15885" max="15885" width="8.6640625" style="278" customWidth="1"/>
    <col min="15886" max="15886" width="5" style="278" customWidth="1"/>
    <col min="15887" max="15887" width="11.33203125" style="278" customWidth="1"/>
    <col min="15888" max="15888" width="7.109375" style="278" customWidth="1"/>
    <col min="15889" max="15889" width="7.33203125" style="278" customWidth="1"/>
    <col min="15890" max="15890" width="2.6640625" style="278" customWidth="1"/>
    <col min="15891" max="15891" width="3.6640625" style="278" customWidth="1"/>
    <col min="15892" max="15892" width="4.6640625" style="278" customWidth="1"/>
    <col min="15893" max="15893" width="5.6640625" style="278" customWidth="1"/>
    <col min="15894" max="15894" width="4.6640625" style="278" customWidth="1"/>
    <col min="15895" max="15895" width="5.6640625" style="278" customWidth="1"/>
    <col min="15896" max="15896" width="4.6640625" style="278" customWidth="1"/>
    <col min="15897" max="15897" width="5.6640625" style="278" customWidth="1"/>
    <col min="15898" max="15898" width="6" style="278" customWidth="1"/>
    <col min="15899" max="15899" width="5.6640625" style="278" customWidth="1"/>
    <col min="15900" max="15900" width="4.6640625" style="278" customWidth="1"/>
    <col min="15901" max="15901" width="5.6640625" style="278" customWidth="1"/>
    <col min="15902" max="15902" width="4.6640625" style="278" customWidth="1"/>
    <col min="15903" max="15903" width="5.6640625" style="278" customWidth="1"/>
    <col min="15904" max="15904" width="4.6640625" style="278" customWidth="1"/>
    <col min="15905" max="15905" width="5.6640625" style="278" customWidth="1"/>
    <col min="15906" max="15906" width="4.6640625" style="278" customWidth="1"/>
    <col min="15907" max="15907" width="5.6640625" style="278" customWidth="1"/>
    <col min="15908" max="15908" width="4.6640625" style="278" customWidth="1"/>
    <col min="15909" max="15909" width="5.6640625" style="278" customWidth="1"/>
    <col min="15910" max="15910" width="9.109375" style="278"/>
    <col min="15911" max="15911" width="2.44140625" style="278" customWidth="1"/>
    <col min="15912" max="15912" width="7.5546875" style="278" customWidth="1"/>
    <col min="15913" max="15913" width="7.33203125" style="278" customWidth="1"/>
    <col min="15914" max="15914" width="6" style="278" customWidth="1"/>
    <col min="15915" max="15915" width="6.5546875" style="278" customWidth="1"/>
    <col min="15916" max="16128" width="9.109375" style="278"/>
    <col min="16129" max="16129" width="14.109375" style="278" customWidth="1"/>
    <col min="16130" max="16130" width="8.88671875" style="278" customWidth="1"/>
    <col min="16131" max="16131" width="12.5546875" style="278" customWidth="1"/>
    <col min="16132" max="16132" width="9" style="278" customWidth="1"/>
    <col min="16133" max="16133" width="11" style="278" customWidth="1"/>
    <col min="16134" max="16134" width="11.109375" style="278" customWidth="1"/>
    <col min="16135" max="16135" width="8.33203125" style="278" customWidth="1"/>
    <col min="16136" max="16136" width="6.109375" style="278" customWidth="1"/>
    <col min="16137" max="16137" width="7.5546875" style="278" customWidth="1"/>
    <col min="16138" max="16139" width="5.109375" style="278" customWidth="1"/>
    <col min="16140" max="16140" width="7.88671875" style="278" customWidth="1"/>
    <col min="16141" max="16141" width="8.6640625" style="278" customWidth="1"/>
    <col min="16142" max="16142" width="5" style="278" customWidth="1"/>
    <col min="16143" max="16143" width="11.33203125" style="278" customWidth="1"/>
    <col min="16144" max="16144" width="7.109375" style="278" customWidth="1"/>
    <col min="16145" max="16145" width="7.33203125" style="278" customWidth="1"/>
    <col min="16146" max="16146" width="2.6640625" style="278" customWidth="1"/>
    <col min="16147" max="16147" width="3.6640625" style="278" customWidth="1"/>
    <col min="16148" max="16148" width="4.6640625" style="278" customWidth="1"/>
    <col min="16149" max="16149" width="5.6640625" style="278" customWidth="1"/>
    <col min="16150" max="16150" width="4.6640625" style="278" customWidth="1"/>
    <col min="16151" max="16151" width="5.6640625" style="278" customWidth="1"/>
    <col min="16152" max="16152" width="4.6640625" style="278" customWidth="1"/>
    <col min="16153" max="16153" width="5.6640625" style="278" customWidth="1"/>
    <col min="16154" max="16154" width="6" style="278" customWidth="1"/>
    <col min="16155" max="16155" width="5.6640625" style="278" customWidth="1"/>
    <col min="16156" max="16156" width="4.6640625" style="278" customWidth="1"/>
    <col min="16157" max="16157" width="5.6640625" style="278" customWidth="1"/>
    <col min="16158" max="16158" width="4.6640625" style="278" customWidth="1"/>
    <col min="16159" max="16159" width="5.6640625" style="278" customWidth="1"/>
    <col min="16160" max="16160" width="4.6640625" style="278" customWidth="1"/>
    <col min="16161" max="16161" width="5.6640625" style="278" customWidth="1"/>
    <col min="16162" max="16162" width="4.6640625" style="278" customWidth="1"/>
    <col min="16163" max="16163" width="5.6640625" style="278" customWidth="1"/>
    <col min="16164" max="16164" width="4.6640625" style="278" customWidth="1"/>
    <col min="16165" max="16165" width="5.6640625" style="278" customWidth="1"/>
    <col min="16166" max="16166" width="9.109375" style="278"/>
    <col min="16167" max="16167" width="2.44140625" style="278" customWidth="1"/>
    <col min="16168" max="16168" width="7.5546875" style="278" customWidth="1"/>
    <col min="16169" max="16169" width="7.33203125" style="278" customWidth="1"/>
    <col min="16170" max="16170" width="6" style="278" customWidth="1"/>
    <col min="16171" max="16171" width="6.5546875" style="278" customWidth="1"/>
    <col min="16172" max="16384" width="9.109375" style="278"/>
  </cols>
  <sheetData>
    <row r="1" spans="1:37" ht="16.5" customHeight="1" thickTop="1">
      <c r="A1" s="1505" t="s">
        <v>1136</v>
      </c>
      <c r="B1" s="1506"/>
      <c r="C1" s="1506"/>
      <c r="D1" s="1506"/>
      <c r="E1" s="1506"/>
      <c r="F1" s="1506"/>
      <c r="G1" s="1507"/>
      <c r="H1" s="273" t="s">
        <v>476</v>
      </c>
      <c r="I1" s="274"/>
      <c r="J1" s="274"/>
      <c r="K1" s="274"/>
      <c r="L1" s="275"/>
      <c r="M1" s="276"/>
    </row>
    <row r="2" spans="1:37" s="247" customFormat="1" ht="12.9" customHeight="1">
      <c r="A2" s="279"/>
      <c r="B2" s="1508" t="s">
        <v>109</v>
      </c>
      <c r="C2" s="1509"/>
      <c r="D2" s="280">
        <v>1.012556</v>
      </c>
      <c r="E2" s="281"/>
      <c r="F2" s="1510" t="s">
        <v>477</v>
      </c>
      <c r="G2" s="1511"/>
      <c r="H2" s="282" t="s">
        <v>478</v>
      </c>
      <c r="I2" s="277"/>
      <c r="J2" s="277"/>
      <c r="K2" s="277"/>
      <c r="L2" s="277"/>
      <c r="M2" s="283"/>
      <c r="N2" s="284"/>
      <c r="O2" s="284"/>
      <c r="P2" s="284"/>
      <c r="Q2" s="284"/>
      <c r="R2" s="284"/>
      <c r="S2" s="284"/>
      <c r="T2" s="284"/>
      <c r="U2" s="284"/>
      <c r="V2" s="284"/>
      <c r="W2" s="284"/>
    </row>
    <row r="3" spans="1:37" s="247" customFormat="1" ht="12.9" customHeight="1">
      <c r="A3" s="285"/>
      <c r="B3" s="1512" t="s">
        <v>1</v>
      </c>
      <c r="C3" s="1513"/>
      <c r="D3" s="286">
        <v>15.848414999999999</v>
      </c>
      <c r="E3" s="287"/>
      <c r="F3" s="288"/>
      <c r="G3" s="289">
        <f>ROUND(D3*1000,2)</f>
        <v>15848.42</v>
      </c>
      <c r="H3" s="282" t="s">
        <v>479</v>
      </c>
      <c r="I3" s="277"/>
      <c r="J3" s="277"/>
      <c r="K3" s="277"/>
      <c r="L3" s="277"/>
      <c r="M3" s="283"/>
      <c r="N3" s="284"/>
      <c r="O3" s="284"/>
      <c r="P3" s="284"/>
      <c r="Q3" s="284"/>
      <c r="R3" s="284"/>
      <c r="S3" s="284"/>
      <c r="T3" s="284"/>
      <c r="U3" s="284"/>
      <c r="V3" s="284"/>
      <c r="W3" s="284"/>
    </row>
    <row r="4" spans="1:37" s="247" customFormat="1" ht="12.9" customHeight="1">
      <c r="A4" s="290"/>
      <c r="B4" s="1514" t="s">
        <v>3</v>
      </c>
      <c r="C4" s="1515"/>
      <c r="D4" s="291">
        <v>0.32111499999999998</v>
      </c>
      <c r="E4" s="292"/>
      <c r="F4" s="293"/>
      <c r="G4" s="294"/>
      <c r="H4" s="295"/>
      <c r="I4" s="295"/>
      <c r="J4" s="295"/>
      <c r="K4" s="295"/>
      <c r="L4" s="295"/>
      <c r="M4" s="296"/>
      <c r="N4" s="297"/>
      <c r="O4" s="298"/>
      <c r="P4" s="1498"/>
      <c r="Q4" s="1498"/>
      <c r="R4" s="284"/>
      <c r="S4" s="284"/>
      <c r="T4" s="284"/>
      <c r="U4" s="284"/>
      <c r="V4" s="284"/>
      <c r="W4" s="284"/>
    </row>
    <row r="5" spans="1:37" s="247" customFormat="1" ht="12.9" customHeight="1">
      <c r="A5" s="1499" t="s">
        <v>480</v>
      </c>
      <c r="B5" s="1500"/>
      <c r="C5" s="1500"/>
      <c r="D5" s="299">
        <v>2134</v>
      </c>
      <c r="E5" s="300">
        <f>D$2</f>
        <v>1.012556</v>
      </c>
      <c r="F5" s="301" t="s">
        <v>481</v>
      </c>
      <c r="G5" s="302">
        <f>ROUND(D5*E5,2)</f>
        <v>2160.79</v>
      </c>
      <c r="H5" s="303"/>
      <c r="I5" s="303"/>
      <c r="J5" s="303"/>
      <c r="K5" s="303"/>
      <c r="L5" s="304"/>
      <c r="M5" s="305"/>
      <c r="N5" s="306"/>
      <c r="O5" s="284"/>
      <c r="P5" s="284"/>
      <c r="Q5" s="284"/>
      <c r="R5" s="284"/>
      <c r="S5" s="284"/>
      <c r="T5" s="284"/>
      <c r="U5" s="284"/>
      <c r="V5" s="284"/>
      <c r="W5" s="284"/>
    </row>
    <row r="6" spans="1:37" s="247" customFormat="1" ht="12.9" customHeight="1">
      <c r="A6" s="1501" t="s">
        <v>482</v>
      </c>
      <c r="B6" s="1502"/>
      <c r="C6" s="1502"/>
      <c r="D6" s="299">
        <v>250</v>
      </c>
      <c r="E6" s="307">
        <f>D$2</f>
        <v>1.012556</v>
      </c>
      <c r="F6" s="308" t="s">
        <v>481</v>
      </c>
      <c r="G6" s="309">
        <f>ROUND(D6*E6,2)</f>
        <v>253.14</v>
      </c>
      <c r="H6" s="310" t="s">
        <v>483</v>
      </c>
      <c r="I6" s="311"/>
      <c r="J6" s="311"/>
      <c r="K6" s="311"/>
      <c r="L6" s="311"/>
      <c r="M6" s="312"/>
      <c r="N6" s="284"/>
      <c r="O6" s="284"/>
      <c r="P6" s="284"/>
      <c r="Q6" s="284"/>
      <c r="R6" s="284"/>
      <c r="S6" s="284"/>
      <c r="T6" s="284"/>
      <c r="U6" s="284"/>
      <c r="V6" s="284"/>
      <c r="W6" s="284"/>
    </row>
    <row r="7" spans="1:37" s="247" customFormat="1" ht="12.9" customHeight="1">
      <c r="A7" s="1501" t="s">
        <v>484</v>
      </c>
      <c r="B7" s="1502"/>
      <c r="C7" s="1502"/>
      <c r="D7" s="299">
        <v>500</v>
      </c>
      <c r="E7" s="307">
        <f>D$2</f>
        <v>1.012556</v>
      </c>
      <c r="F7" s="308" t="s">
        <v>481</v>
      </c>
      <c r="G7" s="309">
        <f>ROUND(D7*E7,2)</f>
        <v>506.28</v>
      </c>
      <c r="H7" s="282" t="s">
        <v>485</v>
      </c>
      <c r="I7" s="277"/>
      <c r="J7" s="277"/>
      <c r="K7" s="277"/>
      <c r="L7" s="277"/>
      <c r="M7" s="313"/>
      <c r="N7" s="284"/>
      <c r="O7" s="284"/>
      <c r="P7" s="284"/>
      <c r="Q7" s="284"/>
      <c r="R7" s="284"/>
      <c r="S7" s="284"/>
      <c r="T7" s="284"/>
      <c r="U7" s="284"/>
      <c r="V7" s="284"/>
      <c r="W7" s="284"/>
    </row>
    <row r="8" spans="1:37" s="247" customFormat="1" ht="12.9" customHeight="1">
      <c r="A8" s="1501" t="s">
        <v>486</v>
      </c>
      <c r="B8" s="1502"/>
      <c r="C8" s="1502"/>
      <c r="D8" s="299">
        <v>500</v>
      </c>
      <c r="E8" s="307">
        <f>D$2</f>
        <v>1.012556</v>
      </c>
      <c r="F8" s="308" t="s">
        <v>481</v>
      </c>
      <c r="G8" s="309">
        <f>ROUND(D8*E8,2)</f>
        <v>506.28</v>
      </c>
      <c r="H8" s="314" t="s">
        <v>487</v>
      </c>
      <c r="I8" s="315"/>
      <c r="J8" s="315"/>
      <c r="K8" s="304"/>
      <c r="L8" s="304"/>
      <c r="M8" s="316"/>
      <c r="N8" s="284"/>
      <c r="O8" s="284"/>
      <c r="P8" s="284"/>
      <c r="Q8" s="284"/>
      <c r="R8" s="284"/>
      <c r="S8" s="284"/>
      <c r="T8" s="284"/>
      <c r="U8" s="284"/>
      <c r="V8" s="284"/>
      <c r="W8" s="284"/>
    </row>
    <row r="9" spans="1:37" s="247" customFormat="1" ht="12.9" customHeight="1" thickBot="1">
      <c r="A9" s="1501" t="s">
        <v>488</v>
      </c>
      <c r="B9" s="1502"/>
      <c r="C9" s="1502"/>
      <c r="D9" s="299">
        <v>2500</v>
      </c>
      <c r="E9" s="307">
        <f>D$2</f>
        <v>1.012556</v>
      </c>
      <c r="F9" s="308" t="s">
        <v>481</v>
      </c>
      <c r="G9" s="309">
        <f>ROUND(D9*E9,2)</f>
        <v>2531.39</v>
      </c>
      <c r="H9" s="310" t="s">
        <v>489</v>
      </c>
      <c r="I9" s="295"/>
      <c r="J9" s="295"/>
      <c r="K9" s="295"/>
      <c r="L9" s="317"/>
      <c r="M9" s="312"/>
      <c r="N9" s="284"/>
      <c r="O9" s="284"/>
      <c r="P9" s="284"/>
      <c r="Q9" s="284"/>
      <c r="R9" s="284"/>
      <c r="S9" s="284"/>
      <c r="T9" s="284"/>
      <c r="U9" s="284"/>
      <c r="V9" s="284"/>
      <c r="W9" s="284"/>
    </row>
    <row r="10" spans="1:37" s="247" customFormat="1" ht="20.100000000000001" customHeight="1" thickTop="1" thickBot="1">
      <c r="A10" s="1503"/>
      <c r="B10" s="1504"/>
      <c r="C10" s="1504"/>
      <c r="D10" s="318"/>
      <c r="E10" s="319"/>
      <c r="F10" s="308"/>
      <c r="G10" s="320"/>
      <c r="H10" s="314" t="s">
        <v>490</v>
      </c>
      <c r="I10" s="315"/>
      <c r="J10" s="315"/>
      <c r="K10" s="315"/>
      <c r="L10" s="315"/>
      <c r="M10" s="321"/>
      <c r="N10" s="284"/>
      <c r="O10" s="284"/>
      <c r="P10" s="284"/>
      <c r="Q10" s="284"/>
      <c r="R10" s="284"/>
      <c r="S10" s="1520" t="s">
        <v>491</v>
      </c>
      <c r="T10" s="1521"/>
      <c r="U10" s="1521"/>
      <c r="V10" s="1521"/>
      <c r="W10" s="1521"/>
      <c r="X10" s="1521"/>
      <c r="Y10" s="1521"/>
      <c r="Z10" s="1521"/>
      <c r="AA10" s="1521"/>
      <c r="AB10" s="1521"/>
      <c r="AC10" s="1521"/>
      <c r="AD10" s="1521"/>
      <c r="AE10" s="1521"/>
      <c r="AF10" s="1521"/>
      <c r="AG10" s="1521"/>
      <c r="AH10" s="1521"/>
      <c r="AI10" s="1521"/>
      <c r="AJ10" s="1521"/>
      <c r="AK10" s="1522"/>
    </row>
    <row r="11" spans="1:37" s="247" customFormat="1" ht="12.9" customHeight="1" thickTop="1">
      <c r="A11" s="1523" t="s">
        <v>492</v>
      </c>
      <c r="B11" s="1524"/>
      <c r="C11" s="1524"/>
      <c r="D11" s="322">
        <v>12105</v>
      </c>
      <c r="E11" s="307">
        <f>D$2</f>
        <v>1.012556</v>
      </c>
      <c r="F11" s="308" t="s">
        <v>481</v>
      </c>
      <c r="G11" s="309">
        <f>ROUND(D11*E11,2)</f>
        <v>12256.99</v>
      </c>
      <c r="H11" s="277"/>
      <c r="I11" s="277"/>
      <c r="J11" s="277"/>
      <c r="K11" s="284"/>
      <c r="L11" s="284"/>
      <c r="M11" s="283"/>
      <c r="N11" s="284"/>
      <c r="O11" s="323" t="s">
        <v>493</v>
      </c>
      <c r="P11" s="324" t="s">
        <v>494</v>
      </c>
      <c r="Q11" s="325" t="s">
        <v>345</v>
      </c>
      <c r="R11" s="284"/>
      <c r="S11" s="326" t="s">
        <v>495</v>
      </c>
      <c r="T11" s="1516">
        <v>1</v>
      </c>
      <c r="U11" s="1516"/>
      <c r="V11" s="1516">
        <v>2</v>
      </c>
      <c r="W11" s="1516"/>
      <c r="X11" s="1516">
        <v>3</v>
      </c>
      <c r="Y11" s="1516"/>
      <c r="Z11" s="1516">
        <v>4</v>
      </c>
      <c r="AA11" s="1516"/>
      <c r="AB11" s="1516">
        <v>5</v>
      </c>
      <c r="AC11" s="1516"/>
      <c r="AD11" s="1516">
        <v>6</v>
      </c>
      <c r="AE11" s="1516"/>
      <c r="AF11" s="1516">
        <v>7</v>
      </c>
      <c r="AG11" s="1516"/>
      <c r="AH11" s="1516">
        <v>8</v>
      </c>
      <c r="AI11" s="1516"/>
      <c r="AJ11" s="1516">
        <v>9</v>
      </c>
      <c r="AK11" s="1517"/>
    </row>
    <row r="12" spans="1:37" s="247" customFormat="1" ht="12.9" customHeight="1">
      <c r="A12" s="1501" t="s">
        <v>496</v>
      </c>
      <c r="B12" s="1502"/>
      <c r="C12" s="1502"/>
      <c r="D12" s="299">
        <v>9500</v>
      </c>
      <c r="E12" s="307">
        <f>D$2</f>
        <v>1.012556</v>
      </c>
      <c r="F12" s="308" t="s">
        <v>481</v>
      </c>
      <c r="G12" s="309">
        <f>ROUND(D12*E12,2)*2</f>
        <v>19238.560000000001</v>
      </c>
      <c r="H12" s="277"/>
      <c r="I12" s="277"/>
      <c r="J12" s="277"/>
      <c r="K12" s="284"/>
      <c r="L12" s="284"/>
      <c r="M12" s="249"/>
      <c r="O12" s="327" t="s">
        <v>497</v>
      </c>
      <c r="P12" s="328">
        <v>3600</v>
      </c>
      <c r="Q12" s="329">
        <f>$D$2*P12</f>
        <v>3645.2015999999999</v>
      </c>
      <c r="R12" s="284"/>
      <c r="S12" s="330">
        <v>1</v>
      </c>
      <c r="T12" s="331">
        <v>1320</v>
      </c>
      <c r="U12" s="332">
        <f>$D$2*T12</f>
        <v>1336.57392</v>
      </c>
      <c r="V12" s="331">
        <v>1380</v>
      </c>
      <c r="W12" s="332">
        <f>$D$2*V12</f>
        <v>1397.32728</v>
      </c>
      <c r="X12" s="331">
        <v>1440</v>
      </c>
      <c r="Y12" s="332">
        <f>$D$2*X12</f>
        <v>1458.0806400000001</v>
      </c>
      <c r="Z12" s="331">
        <v>1500</v>
      </c>
      <c r="AA12" s="332">
        <f t="shared" ref="AA12:AA26" si="0">$D$2*Z12</f>
        <v>1518.8340000000001</v>
      </c>
      <c r="AB12" s="333"/>
      <c r="AC12" s="334"/>
      <c r="AD12" s="335"/>
      <c r="AE12" s="334"/>
      <c r="AF12" s="333"/>
      <c r="AG12" s="334"/>
      <c r="AH12" s="335"/>
      <c r="AI12" s="334"/>
      <c r="AJ12" s="335"/>
      <c r="AK12" s="336"/>
    </row>
    <row r="13" spans="1:37" s="247" customFormat="1" ht="12.9" customHeight="1">
      <c r="A13" s="1501" t="s">
        <v>498</v>
      </c>
      <c r="B13" s="1502"/>
      <c r="C13" s="1502"/>
      <c r="D13" s="299">
        <v>9500</v>
      </c>
      <c r="E13" s="307">
        <f>D$2</f>
        <v>1.012556</v>
      </c>
      <c r="F13" s="308" t="s">
        <v>481</v>
      </c>
      <c r="G13" s="309">
        <f>ROUND(D13*E13,2)</f>
        <v>9619.2800000000007</v>
      </c>
      <c r="H13" s="337" t="s">
        <v>499</v>
      </c>
      <c r="I13" s="338"/>
      <c r="J13" s="338"/>
      <c r="K13" s="317"/>
      <c r="L13" s="317"/>
      <c r="M13" s="312"/>
      <c r="N13" s="284"/>
      <c r="O13" s="339" t="s">
        <v>500</v>
      </c>
      <c r="P13" s="340">
        <v>3000</v>
      </c>
      <c r="Q13" s="341">
        <f t="shared" ref="Q13:Q19" si="1">$D$2*P13</f>
        <v>3037.6680000000001</v>
      </c>
      <c r="R13" s="284"/>
      <c r="S13" s="330">
        <v>2</v>
      </c>
      <c r="T13" s="331">
        <v>1155</v>
      </c>
      <c r="U13" s="332">
        <f t="shared" ref="U13:U26" si="2">$D$2*T13</f>
        <v>1169.50218</v>
      </c>
      <c r="V13" s="331">
        <v>1210</v>
      </c>
      <c r="W13" s="332">
        <f t="shared" ref="W13:W26" si="3">$D$2*V13</f>
        <v>1225.1927599999999</v>
      </c>
      <c r="X13" s="331">
        <v>1265</v>
      </c>
      <c r="Y13" s="332">
        <f t="shared" ref="Y13:Y26" si="4">$D$2*X13</f>
        <v>1280.8833400000001</v>
      </c>
      <c r="Z13" s="331">
        <v>1320</v>
      </c>
      <c r="AA13" s="332">
        <f t="shared" si="0"/>
        <v>1336.57392</v>
      </c>
      <c r="AB13" s="331">
        <v>1380</v>
      </c>
      <c r="AC13" s="332">
        <f t="shared" ref="AC13:AC26" si="5">$D$2*AB13</f>
        <v>1397.32728</v>
      </c>
      <c r="AD13" s="331">
        <v>1440</v>
      </c>
      <c r="AE13" s="332">
        <f t="shared" ref="AE13:AE26" si="6">$D$2*AD13</f>
        <v>1458.0806400000001</v>
      </c>
      <c r="AF13" s="333"/>
      <c r="AG13" s="334"/>
      <c r="AH13" s="335"/>
      <c r="AI13" s="334"/>
      <c r="AJ13" s="335"/>
      <c r="AK13" s="336"/>
    </row>
    <row r="14" spans="1:37" s="247" customFormat="1" ht="12.9" customHeight="1">
      <c r="A14" s="1501" t="s">
        <v>501</v>
      </c>
      <c r="B14" s="1502"/>
      <c r="C14" s="1502"/>
      <c r="D14" s="299">
        <v>9500</v>
      </c>
      <c r="E14" s="307">
        <f>D$2</f>
        <v>1.012556</v>
      </c>
      <c r="F14" s="308" t="s">
        <v>481</v>
      </c>
      <c r="G14" s="309">
        <f>ROUND(D14*E14,2)</f>
        <v>9619.2800000000007</v>
      </c>
      <c r="H14" s="1518">
        <v>4253.3999999999996</v>
      </c>
      <c r="I14" s="1519"/>
      <c r="J14" s="315"/>
      <c r="K14" s="304"/>
      <c r="L14" s="342" t="s">
        <v>502</v>
      </c>
      <c r="M14" s="343">
        <v>1273.5</v>
      </c>
      <c r="N14" s="284"/>
      <c r="O14" s="339" t="s">
        <v>503</v>
      </c>
      <c r="P14" s="340">
        <v>2200</v>
      </c>
      <c r="Q14" s="341">
        <f t="shared" si="1"/>
        <v>2227.6232</v>
      </c>
      <c r="R14" s="284"/>
      <c r="S14" s="330">
        <v>3</v>
      </c>
      <c r="T14" s="331">
        <v>1020</v>
      </c>
      <c r="U14" s="332">
        <f t="shared" si="2"/>
        <v>1032.8071199999999</v>
      </c>
      <c r="V14" s="331">
        <v>1065</v>
      </c>
      <c r="W14" s="332">
        <f t="shared" si="3"/>
        <v>1078.3721399999999</v>
      </c>
      <c r="X14" s="331">
        <v>1110</v>
      </c>
      <c r="Y14" s="332">
        <f t="shared" si="4"/>
        <v>1123.9371599999999</v>
      </c>
      <c r="Z14" s="331">
        <v>1155</v>
      </c>
      <c r="AA14" s="332">
        <f t="shared" si="0"/>
        <v>1169.50218</v>
      </c>
      <c r="AB14" s="331">
        <v>1210</v>
      </c>
      <c r="AC14" s="332">
        <f t="shared" si="5"/>
        <v>1225.1927599999999</v>
      </c>
      <c r="AD14" s="331">
        <v>1265</v>
      </c>
      <c r="AE14" s="332">
        <f t="shared" si="6"/>
        <v>1280.8833400000001</v>
      </c>
      <c r="AF14" s="331">
        <v>1320</v>
      </c>
      <c r="AG14" s="332">
        <f t="shared" ref="AG14:AG26" si="7">$D$2*AF14</f>
        <v>1336.57392</v>
      </c>
      <c r="AH14" s="331">
        <v>1380</v>
      </c>
      <c r="AI14" s="332">
        <f t="shared" ref="AI14:AI26" si="8">$D$2*AH14</f>
        <v>1397.32728</v>
      </c>
      <c r="AJ14" s="335"/>
      <c r="AK14" s="336"/>
    </row>
    <row r="15" spans="1:37" s="247" customFormat="1" ht="12.9" customHeight="1">
      <c r="A15" s="1501" t="s">
        <v>504</v>
      </c>
      <c r="B15" s="1502"/>
      <c r="C15" s="1502"/>
      <c r="D15" s="344"/>
      <c r="E15" s="345"/>
      <c r="F15" s="308" t="s">
        <v>481</v>
      </c>
      <c r="G15" s="346">
        <v>45</v>
      </c>
      <c r="H15" s="347"/>
      <c r="J15" s="277"/>
      <c r="K15" s="284"/>
      <c r="L15" s="284"/>
      <c r="M15" s="283"/>
      <c r="N15" s="284"/>
      <c r="O15" s="339" t="s">
        <v>505</v>
      </c>
      <c r="P15" s="340">
        <v>2100</v>
      </c>
      <c r="Q15" s="341">
        <f t="shared" si="1"/>
        <v>2126.3676</v>
      </c>
      <c r="R15" s="284"/>
      <c r="S15" s="330">
        <v>4</v>
      </c>
      <c r="T15" s="331">
        <v>915</v>
      </c>
      <c r="U15" s="332">
        <f t="shared" si="2"/>
        <v>926.48874000000001</v>
      </c>
      <c r="V15" s="331">
        <v>950</v>
      </c>
      <c r="W15" s="332">
        <f t="shared" si="3"/>
        <v>961.92820000000006</v>
      </c>
      <c r="X15" s="331">
        <v>985</v>
      </c>
      <c r="Y15" s="332">
        <f t="shared" si="4"/>
        <v>997.36766</v>
      </c>
      <c r="Z15" s="331">
        <v>1020</v>
      </c>
      <c r="AA15" s="332">
        <f t="shared" si="0"/>
        <v>1032.8071199999999</v>
      </c>
      <c r="AB15" s="331">
        <v>1065</v>
      </c>
      <c r="AC15" s="332">
        <f t="shared" si="5"/>
        <v>1078.3721399999999</v>
      </c>
      <c r="AD15" s="331">
        <v>1110</v>
      </c>
      <c r="AE15" s="332">
        <f t="shared" si="6"/>
        <v>1123.9371599999999</v>
      </c>
      <c r="AF15" s="331">
        <v>1155</v>
      </c>
      <c r="AG15" s="332">
        <f t="shared" si="7"/>
        <v>1169.50218</v>
      </c>
      <c r="AH15" s="331">
        <v>1210</v>
      </c>
      <c r="AI15" s="332">
        <f t="shared" si="8"/>
        <v>1225.1927599999999</v>
      </c>
      <c r="AJ15" s="331">
        <v>1265</v>
      </c>
      <c r="AK15" s="348">
        <f t="shared" ref="AK15:AK26" si="9">$D$2*AJ15</f>
        <v>1280.8833400000001</v>
      </c>
    </row>
    <row r="16" spans="1:37" s="247" customFormat="1" ht="12.9" customHeight="1">
      <c r="A16" s="349" t="s">
        <v>506</v>
      </c>
      <c r="B16" s="350"/>
      <c r="C16" s="1525" t="s">
        <v>507</v>
      </c>
      <c r="D16" s="1526"/>
      <c r="E16" s="1527" t="s">
        <v>508</v>
      </c>
      <c r="F16" s="1528"/>
      <c r="G16" s="1528"/>
      <c r="H16" s="351" t="s">
        <v>509</v>
      </c>
      <c r="I16" s="352"/>
      <c r="J16" s="352"/>
      <c r="K16" s="352"/>
      <c r="L16" s="284"/>
      <c r="M16" s="283"/>
      <c r="N16" s="284"/>
      <c r="O16" s="339" t="s">
        <v>510</v>
      </c>
      <c r="P16" s="340">
        <v>1800</v>
      </c>
      <c r="Q16" s="341">
        <f t="shared" si="1"/>
        <v>1822.6007999999999</v>
      </c>
      <c r="R16" s="284"/>
      <c r="S16" s="330">
        <v>5</v>
      </c>
      <c r="T16" s="331">
        <v>835</v>
      </c>
      <c r="U16" s="332">
        <f t="shared" si="2"/>
        <v>845.48426000000006</v>
      </c>
      <c r="V16" s="331">
        <v>865</v>
      </c>
      <c r="W16" s="332">
        <f t="shared" si="3"/>
        <v>875.86094000000003</v>
      </c>
      <c r="X16" s="331">
        <v>895</v>
      </c>
      <c r="Y16" s="332">
        <f t="shared" si="4"/>
        <v>906.23761999999999</v>
      </c>
      <c r="Z16" s="331">
        <v>915</v>
      </c>
      <c r="AA16" s="332">
        <f t="shared" si="0"/>
        <v>926.48874000000001</v>
      </c>
      <c r="AB16" s="331">
        <v>950</v>
      </c>
      <c r="AC16" s="332">
        <f t="shared" si="5"/>
        <v>961.92820000000006</v>
      </c>
      <c r="AD16" s="331">
        <v>985</v>
      </c>
      <c r="AE16" s="332">
        <f t="shared" si="6"/>
        <v>997.36766</v>
      </c>
      <c r="AF16" s="331">
        <v>1020</v>
      </c>
      <c r="AG16" s="332">
        <f t="shared" si="7"/>
        <v>1032.8071199999999</v>
      </c>
      <c r="AH16" s="331">
        <v>1065</v>
      </c>
      <c r="AI16" s="332">
        <f t="shared" si="8"/>
        <v>1078.3721399999999</v>
      </c>
      <c r="AJ16" s="331">
        <v>1110</v>
      </c>
      <c r="AK16" s="348">
        <f t="shared" si="9"/>
        <v>1123.9371599999999</v>
      </c>
    </row>
    <row r="17" spans="1:37" s="247" customFormat="1" ht="12.9" customHeight="1">
      <c r="A17" s="353" t="s">
        <v>497</v>
      </c>
      <c r="B17" s="354">
        <v>3000</v>
      </c>
      <c r="C17" s="355" t="s">
        <v>511</v>
      </c>
      <c r="D17" s="356">
        <v>2200</v>
      </c>
      <c r="E17" s="357" t="s">
        <v>512</v>
      </c>
      <c r="F17" s="357"/>
      <c r="G17" s="358">
        <v>100</v>
      </c>
      <c r="H17" s="282" t="s">
        <v>513</v>
      </c>
      <c r="I17" s="277"/>
      <c r="J17" s="277"/>
      <c r="K17" s="284"/>
      <c r="L17" s="284"/>
      <c r="M17" s="283"/>
      <c r="N17" s="284"/>
      <c r="O17" s="339" t="s">
        <v>514</v>
      </c>
      <c r="P17" s="340">
        <v>1700</v>
      </c>
      <c r="Q17" s="341">
        <f t="shared" si="1"/>
        <v>1721.3452</v>
      </c>
      <c r="R17" s="284"/>
      <c r="S17" s="330">
        <v>6</v>
      </c>
      <c r="T17" s="331">
        <v>760</v>
      </c>
      <c r="U17" s="332">
        <f t="shared" si="2"/>
        <v>769.54255999999998</v>
      </c>
      <c r="V17" s="331">
        <v>785</v>
      </c>
      <c r="W17" s="332">
        <f t="shared" si="3"/>
        <v>794.85645999999997</v>
      </c>
      <c r="X17" s="331">
        <v>810</v>
      </c>
      <c r="Y17" s="332">
        <f t="shared" si="4"/>
        <v>820.17035999999996</v>
      </c>
      <c r="Z17" s="331">
        <v>835</v>
      </c>
      <c r="AA17" s="332">
        <f t="shared" si="0"/>
        <v>845.48426000000006</v>
      </c>
      <c r="AB17" s="331">
        <v>865</v>
      </c>
      <c r="AC17" s="332">
        <f t="shared" si="5"/>
        <v>875.86094000000003</v>
      </c>
      <c r="AD17" s="331">
        <v>895</v>
      </c>
      <c r="AE17" s="332">
        <f t="shared" si="6"/>
        <v>906.23761999999999</v>
      </c>
      <c r="AF17" s="331">
        <v>915</v>
      </c>
      <c r="AG17" s="332">
        <f t="shared" si="7"/>
        <v>926.48874000000001</v>
      </c>
      <c r="AH17" s="331">
        <v>950</v>
      </c>
      <c r="AI17" s="332">
        <f t="shared" si="8"/>
        <v>961.92820000000006</v>
      </c>
      <c r="AJ17" s="331">
        <v>985</v>
      </c>
      <c r="AK17" s="348">
        <f t="shared" si="9"/>
        <v>997.36766</v>
      </c>
    </row>
    <row r="18" spans="1:37" s="247" customFormat="1" ht="12.9" customHeight="1">
      <c r="A18" s="353" t="s">
        <v>500</v>
      </c>
      <c r="B18" s="354">
        <v>2200</v>
      </c>
      <c r="C18" s="355" t="s">
        <v>515</v>
      </c>
      <c r="D18" s="356">
        <v>1600</v>
      </c>
      <c r="E18" s="357" t="s">
        <v>516</v>
      </c>
      <c r="F18" s="357"/>
      <c r="G18" s="358">
        <v>102</v>
      </c>
      <c r="H18" s="282"/>
      <c r="I18" s="277"/>
      <c r="J18" s="277"/>
      <c r="K18" s="284"/>
      <c r="L18" s="284"/>
      <c r="M18" s="283"/>
      <c r="N18" s="284"/>
      <c r="O18" s="339" t="s">
        <v>517</v>
      </c>
      <c r="P18" s="340">
        <v>1500</v>
      </c>
      <c r="Q18" s="341">
        <f t="shared" si="1"/>
        <v>1518.8340000000001</v>
      </c>
      <c r="R18" s="284"/>
      <c r="S18" s="330">
        <v>7</v>
      </c>
      <c r="T18" s="331">
        <v>705</v>
      </c>
      <c r="U18" s="332">
        <f t="shared" si="2"/>
        <v>713.85198000000003</v>
      </c>
      <c r="V18" s="331">
        <v>720</v>
      </c>
      <c r="W18" s="332">
        <f t="shared" si="3"/>
        <v>729.04032000000007</v>
      </c>
      <c r="X18" s="331">
        <v>740</v>
      </c>
      <c r="Y18" s="332">
        <f t="shared" si="4"/>
        <v>749.29143999999997</v>
      </c>
      <c r="Z18" s="331">
        <v>760</v>
      </c>
      <c r="AA18" s="332">
        <f t="shared" si="0"/>
        <v>769.54255999999998</v>
      </c>
      <c r="AB18" s="331">
        <v>785</v>
      </c>
      <c r="AC18" s="332">
        <f t="shared" si="5"/>
        <v>794.85645999999997</v>
      </c>
      <c r="AD18" s="331">
        <v>810</v>
      </c>
      <c r="AE18" s="332">
        <f t="shared" si="6"/>
        <v>820.17035999999996</v>
      </c>
      <c r="AF18" s="331">
        <v>835</v>
      </c>
      <c r="AG18" s="332">
        <f t="shared" si="7"/>
        <v>845.48426000000006</v>
      </c>
      <c r="AH18" s="331">
        <v>865</v>
      </c>
      <c r="AI18" s="332">
        <f t="shared" si="8"/>
        <v>875.86094000000003</v>
      </c>
      <c r="AJ18" s="331">
        <v>895</v>
      </c>
      <c r="AK18" s="348">
        <f t="shared" si="9"/>
        <v>906.23761999999999</v>
      </c>
    </row>
    <row r="19" spans="1:37" s="247" customFormat="1" ht="12.9" customHeight="1" thickBot="1">
      <c r="A19" s="353" t="s">
        <v>503</v>
      </c>
      <c r="B19" s="354">
        <v>1600</v>
      </c>
      <c r="C19" s="355" t="s">
        <v>518</v>
      </c>
      <c r="D19" s="356">
        <v>1100</v>
      </c>
      <c r="E19" s="359" t="s">
        <v>519</v>
      </c>
      <c r="F19" s="359"/>
      <c r="G19" s="358">
        <v>115</v>
      </c>
      <c r="H19" s="351" t="s">
        <v>520</v>
      </c>
      <c r="I19" s="352"/>
      <c r="J19" s="352"/>
      <c r="K19" s="284"/>
      <c r="L19" s="284"/>
      <c r="M19" s="283"/>
      <c r="N19" s="284"/>
      <c r="O19" s="360" t="s">
        <v>521</v>
      </c>
      <c r="P19" s="361">
        <v>1400</v>
      </c>
      <c r="Q19" s="362">
        <f t="shared" si="1"/>
        <v>1417.5784000000001</v>
      </c>
      <c r="R19" s="284"/>
      <c r="S19" s="330">
        <v>8</v>
      </c>
      <c r="T19" s="331">
        <v>660</v>
      </c>
      <c r="U19" s="332">
        <f t="shared" si="2"/>
        <v>668.28696000000002</v>
      </c>
      <c r="V19" s="331">
        <v>675</v>
      </c>
      <c r="W19" s="332">
        <f t="shared" si="3"/>
        <v>683.47530000000006</v>
      </c>
      <c r="X19" s="331">
        <v>690</v>
      </c>
      <c r="Y19" s="332">
        <f t="shared" si="4"/>
        <v>698.66363999999999</v>
      </c>
      <c r="Z19" s="331">
        <v>705</v>
      </c>
      <c r="AA19" s="332">
        <f t="shared" si="0"/>
        <v>713.85198000000003</v>
      </c>
      <c r="AB19" s="331">
        <v>720</v>
      </c>
      <c r="AC19" s="332">
        <f t="shared" si="5"/>
        <v>729.04032000000007</v>
      </c>
      <c r="AD19" s="331">
        <v>740</v>
      </c>
      <c r="AE19" s="332">
        <f t="shared" si="6"/>
        <v>749.29143999999997</v>
      </c>
      <c r="AF19" s="331">
        <v>760</v>
      </c>
      <c r="AG19" s="332">
        <f t="shared" si="7"/>
        <v>769.54255999999998</v>
      </c>
      <c r="AH19" s="331">
        <v>785</v>
      </c>
      <c r="AI19" s="332">
        <f t="shared" si="8"/>
        <v>794.85645999999997</v>
      </c>
      <c r="AJ19" s="331">
        <v>810</v>
      </c>
      <c r="AK19" s="348">
        <f t="shared" si="9"/>
        <v>820.17035999999996</v>
      </c>
    </row>
    <row r="20" spans="1:37" s="247" customFormat="1" ht="12.9" customHeight="1" thickTop="1" thickBot="1">
      <c r="A20" s="353" t="s">
        <v>505</v>
      </c>
      <c r="B20" s="354">
        <v>1100</v>
      </c>
      <c r="C20" s="355" t="s">
        <v>522</v>
      </c>
      <c r="D20" s="356">
        <v>800</v>
      </c>
      <c r="E20" s="363" t="s">
        <v>523</v>
      </c>
      <c r="F20" s="363"/>
      <c r="G20" s="364">
        <v>0</v>
      </c>
      <c r="H20" s="282" t="s">
        <v>524</v>
      </c>
      <c r="I20" s="277"/>
      <c r="J20" s="277"/>
      <c r="K20" s="284"/>
      <c r="L20" s="284"/>
      <c r="M20" s="283"/>
      <c r="N20" s="284"/>
      <c r="O20" s="284"/>
      <c r="P20" s="284"/>
      <c r="Q20" s="365"/>
      <c r="R20" s="284"/>
      <c r="S20" s="330">
        <v>9</v>
      </c>
      <c r="T20" s="331">
        <v>620</v>
      </c>
      <c r="U20" s="332">
        <f t="shared" si="2"/>
        <v>627.78471999999999</v>
      </c>
      <c r="V20" s="331">
        <v>630</v>
      </c>
      <c r="W20" s="332">
        <f t="shared" si="3"/>
        <v>637.91028000000006</v>
      </c>
      <c r="X20" s="331">
        <v>645</v>
      </c>
      <c r="Y20" s="332">
        <f t="shared" si="4"/>
        <v>653.09861999999998</v>
      </c>
      <c r="Z20" s="331">
        <v>660</v>
      </c>
      <c r="AA20" s="332">
        <f t="shared" si="0"/>
        <v>668.28696000000002</v>
      </c>
      <c r="AB20" s="331">
        <v>675</v>
      </c>
      <c r="AC20" s="332">
        <f t="shared" si="5"/>
        <v>683.47530000000006</v>
      </c>
      <c r="AD20" s="331">
        <v>690</v>
      </c>
      <c r="AE20" s="332">
        <f t="shared" si="6"/>
        <v>698.66363999999999</v>
      </c>
      <c r="AF20" s="331">
        <v>705</v>
      </c>
      <c r="AG20" s="332">
        <f t="shared" si="7"/>
        <v>713.85198000000003</v>
      </c>
      <c r="AH20" s="331">
        <v>720</v>
      </c>
      <c r="AI20" s="332">
        <f t="shared" si="8"/>
        <v>729.04032000000007</v>
      </c>
      <c r="AJ20" s="331">
        <v>740</v>
      </c>
      <c r="AK20" s="348">
        <f t="shared" si="9"/>
        <v>749.29143999999997</v>
      </c>
    </row>
    <row r="21" spans="1:37" s="247" customFormat="1" ht="12.9" customHeight="1" thickTop="1">
      <c r="A21" s="353" t="s">
        <v>510</v>
      </c>
      <c r="B21" s="354">
        <v>900</v>
      </c>
      <c r="C21" s="366" t="s">
        <v>525</v>
      </c>
      <c r="D21" s="367">
        <v>1500</v>
      </c>
      <c r="E21" s="363" t="s">
        <v>526</v>
      </c>
      <c r="F21" s="363"/>
      <c r="G21" s="346">
        <v>0</v>
      </c>
      <c r="H21" s="282"/>
      <c r="I21" s="277"/>
      <c r="J21" s="277"/>
      <c r="K21" s="284"/>
      <c r="L21" s="284"/>
      <c r="M21" s="283"/>
      <c r="N21" s="284"/>
      <c r="O21" s="368" t="s">
        <v>493</v>
      </c>
      <c r="P21" s="369" t="s">
        <v>527</v>
      </c>
      <c r="Q21" s="370" t="s">
        <v>345</v>
      </c>
      <c r="R21" s="284"/>
      <c r="S21" s="330">
        <v>10</v>
      </c>
      <c r="T21" s="331">
        <v>590</v>
      </c>
      <c r="U21" s="332">
        <f t="shared" si="2"/>
        <v>597.40804000000003</v>
      </c>
      <c r="V21" s="331">
        <v>600</v>
      </c>
      <c r="W21" s="332">
        <f t="shared" si="3"/>
        <v>607.53359999999998</v>
      </c>
      <c r="X21" s="331">
        <v>610</v>
      </c>
      <c r="Y21" s="332">
        <f t="shared" si="4"/>
        <v>617.65916000000004</v>
      </c>
      <c r="Z21" s="331">
        <v>620</v>
      </c>
      <c r="AA21" s="332">
        <f t="shared" si="0"/>
        <v>627.78471999999999</v>
      </c>
      <c r="AB21" s="331">
        <v>630</v>
      </c>
      <c r="AC21" s="332">
        <f t="shared" si="5"/>
        <v>637.91028000000006</v>
      </c>
      <c r="AD21" s="331">
        <v>645</v>
      </c>
      <c r="AE21" s="332">
        <f t="shared" si="6"/>
        <v>653.09861999999998</v>
      </c>
      <c r="AF21" s="331">
        <v>660</v>
      </c>
      <c r="AG21" s="332">
        <f t="shared" si="7"/>
        <v>668.28696000000002</v>
      </c>
      <c r="AH21" s="331">
        <v>675</v>
      </c>
      <c r="AI21" s="332">
        <f t="shared" si="8"/>
        <v>683.47530000000006</v>
      </c>
      <c r="AJ21" s="331">
        <v>690</v>
      </c>
      <c r="AK21" s="348">
        <f t="shared" si="9"/>
        <v>698.66363999999999</v>
      </c>
    </row>
    <row r="22" spans="1:37" s="247" customFormat="1" ht="12.9" customHeight="1">
      <c r="A22" s="353" t="s">
        <v>514</v>
      </c>
      <c r="B22" s="354">
        <v>800</v>
      </c>
      <c r="C22" s="366" t="s">
        <v>528</v>
      </c>
      <c r="D22" s="367">
        <v>1100</v>
      </c>
      <c r="E22" s="371"/>
      <c r="F22" s="371"/>
      <c r="G22" s="372"/>
      <c r="H22" s="351" t="s">
        <v>529</v>
      </c>
      <c r="I22" s="352"/>
      <c r="J22" s="352"/>
      <c r="K22" s="352"/>
      <c r="L22" s="284"/>
      <c r="M22" s="283"/>
      <c r="N22" s="284"/>
      <c r="O22" s="373" t="s">
        <v>530</v>
      </c>
      <c r="P22" s="374">
        <v>2800</v>
      </c>
      <c r="Q22" s="329">
        <f t="shared" ref="Q22:Q29" si="10">$D$2*P22</f>
        <v>2835.1568000000002</v>
      </c>
      <c r="R22" s="284"/>
      <c r="S22" s="330">
        <v>11</v>
      </c>
      <c r="T22" s="331">
        <v>560</v>
      </c>
      <c r="U22" s="332">
        <f t="shared" si="2"/>
        <v>567.03135999999995</v>
      </c>
      <c r="V22" s="331">
        <v>570</v>
      </c>
      <c r="W22" s="332">
        <f t="shared" si="3"/>
        <v>577.15692000000001</v>
      </c>
      <c r="X22" s="331">
        <v>580</v>
      </c>
      <c r="Y22" s="332">
        <f t="shared" si="4"/>
        <v>587.28247999999996</v>
      </c>
      <c r="Z22" s="331">
        <v>590</v>
      </c>
      <c r="AA22" s="332">
        <f t="shared" si="0"/>
        <v>597.40804000000003</v>
      </c>
      <c r="AB22" s="331">
        <v>600</v>
      </c>
      <c r="AC22" s="332">
        <f t="shared" si="5"/>
        <v>607.53359999999998</v>
      </c>
      <c r="AD22" s="331">
        <v>610</v>
      </c>
      <c r="AE22" s="332">
        <f t="shared" si="6"/>
        <v>617.65916000000004</v>
      </c>
      <c r="AF22" s="331">
        <v>620</v>
      </c>
      <c r="AG22" s="332">
        <f t="shared" si="7"/>
        <v>627.78471999999999</v>
      </c>
      <c r="AH22" s="331">
        <v>630</v>
      </c>
      <c r="AI22" s="332">
        <f t="shared" si="8"/>
        <v>637.91028000000006</v>
      </c>
      <c r="AJ22" s="331">
        <v>645</v>
      </c>
      <c r="AK22" s="348">
        <f t="shared" si="9"/>
        <v>653.09861999999998</v>
      </c>
    </row>
    <row r="23" spans="1:37" s="247" customFormat="1" ht="12.9" customHeight="1">
      <c r="A23" s="353" t="s">
        <v>517</v>
      </c>
      <c r="B23" s="354">
        <v>500</v>
      </c>
      <c r="C23" s="366" t="s">
        <v>531</v>
      </c>
      <c r="D23" s="367">
        <v>800</v>
      </c>
      <c r="E23" s="371"/>
      <c r="F23" s="371"/>
      <c r="G23" s="372"/>
      <c r="H23" s="282" t="s">
        <v>532</v>
      </c>
      <c r="I23" s="277"/>
      <c r="J23" s="277"/>
      <c r="K23" s="284"/>
      <c r="L23" s="284"/>
      <c r="M23" s="283"/>
      <c r="N23" s="284"/>
      <c r="O23" s="375" t="s">
        <v>533</v>
      </c>
      <c r="P23" s="376">
        <v>2200</v>
      </c>
      <c r="Q23" s="341">
        <f t="shared" si="10"/>
        <v>2227.6232</v>
      </c>
      <c r="R23" s="284"/>
      <c r="S23" s="330">
        <v>12</v>
      </c>
      <c r="T23" s="331">
        <v>545</v>
      </c>
      <c r="U23" s="332">
        <f t="shared" si="2"/>
        <v>551.84302000000002</v>
      </c>
      <c r="V23" s="331">
        <v>550</v>
      </c>
      <c r="W23" s="332">
        <f t="shared" si="3"/>
        <v>556.9058</v>
      </c>
      <c r="X23" s="331">
        <v>555</v>
      </c>
      <c r="Y23" s="332">
        <f t="shared" si="4"/>
        <v>561.96857999999997</v>
      </c>
      <c r="Z23" s="331">
        <v>560</v>
      </c>
      <c r="AA23" s="332">
        <f t="shared" si="0"/>
        <v>567.03135999999995</v>
      </c>
      <c r="AB23" s="331">
        <v>570</v>
      </c>
      <c r="AC23" s="332">
        <f t="shared" si="5"/>
        <v>577.15692000000001</v>
      </c>
      <c r="AD23" s="331">
        <v>580</v>
      </c>
      <c r="AE23" s="332">
        <f t="shared" si="6"/>
        <v>587.28247999999996</v>
      </c>
      <c r="AF23" s="331">
        <v>590</v>
      </c>
      <c r="AG23" s="332">
        <f t="shared" si="7"/>
        <v>597.40804000000003</v>
      </c>
      <c r="AH23" s="331">
        <v>600</v>
      </c>
      <c r="AI23" s="332">
        <f t="shared" si="8"/>
        <v>607.53359999999998</v>
      </c>
      <c r="AJ23" s="331">
        <v>610</v>
      </c>
      <c r="AK23" s="348">
        <f t="shared" si="9"/>
        <v>617.65916000000004</v>
      </c>
    </row>
    <row r="24" spans="1:37" s="247" customFormat="1" ht="12.9" customHeight="1" thickBot="1">
      <c r="A24" s="353" t="s">
        <v>521</v>
      </c>
      <c r="B24" s="354">
        <v>450</v>
      </c>
      <c r="C24" s="366" t="s">
        <v>534</v>
      </c>
      <c r="D24" s="367">
        <v>650</v>
      </c>
      <c r="E24" s="371"/>
      <c r="F24" s="371"/>
      <c r="G24" s="372"/>
      <c r="H24" s="377"/>
      <c r="I24" s="277"/>
      <c r="J24" s="277"/>
      <c r="K24" s="284"/>
      <c r="L24" s="284"/>
      <c r="M24" s="249"/>
      <c r="O24" s="375" t="s">
        <v>535</v>
      </c>
      <c r="P24" s="376">
        <v>1700</v>
      </c>
      <c r="Q24" s="341">
        <f t="shared" si="10"/>
        <v>1721.3452</v>
      </c>
      <c r="R24" s="284"/>
      <c r="S24" s="330">
        <v>13</v>
      </c>
      <c r="T24" s="331">
        <v>530</v>
      </c>
      <c r="U24" s="332">
        <f t="shared" si="2"/>
        <v>536.65467999999998</v>
      </c>
      <c r="V24" s="331">
        <v>535</v>
      </c>
      <c r="W24" s="332">
        <f t="shared" si="3"/>
        <v>541.71745999999996</v>
      </c>
      <c r="X24" s="331">
        <v>540</v>
      </c>
      <c r="Y24" s="332">
        <f t="shared" si="4"/>
        <v>546.78024000000005</v>
      </c>
      <c r="Z24" s="331">
        <v>545</v>
      </c>
      <c r="AA24" s="332">
        <f t="shared" si="0"/>
        <v>551.84302000000002</v>
      </c>
      <c r="AB24" s="331">
        <v>550</v>
      </c>
      <c r="AC24" s="332">
        <f t="shared" si="5"/>
        <v>556.9058</v>
      </c>
      <c r="AD24" s="331">
        <v>555</v>
      </c>
      <c r="AE24" s="332">
        <f t="shared" si="6"/>
        <v>561.96857999999997</v>
      </c>
      <c r="AF24" s="331">
        <v>560</v>
      </c>
      <c r="AG24" s="332">
        <f t="shared" si="7"/>
        <v>567.03135999999995</v>
      </c>
      <c r="AH24" s="331">
        <v>570</v>
      </c>
      <c r="AI24" s="332">
        <f t="shared" si="8"/>
        <v>577.15692000000001</v>
      </c>
      <c r="AJ24" s="331">
        <v>580</v>
      </c>
      <c r="AK24" s="348">
        <f t="shared" si="9"/>
        <v>587.28247999999996</v>
      </c>
    </row>
    <row r="25" spans="1:37" s="247" customFormat="1" ht="12.9" customHeight="1" thickTop="1">
      <c r="A25" s="378" t="s">
        <v>536</v>
      </c>
      <c r="B25" s="379"/>
      <c r="C25" s="380" t="s">
        <v>537</v>
      </c>
      <c r="D25" s="372"/>
      <c r="E25" s="372"/>
      <c r="F25" s="371"/>
      <c r="G25" s="381"/>
      <c r="H25" s="273" t="s">
        <v>538</v>
      </c>
      <c r="I25" s="274"/>
      <c r="J25" s="275"/>
      <c r="K25" s="382"/>
      <c r="L25" s="382"/>
      <c r="M25" s="383"/>
      <c r="N25" s="284"/>
      <c r="O25" s="384" t="s">
        <v>539</v>
      </c>
      <c r="P25" s="385">
        <v>1400</v>
      </c>
      <c r="Q25" s="386">
        <f t="shared" si="10"/>
        <v>1417.5784000000001</v>
      </c>
      <c r="R25" s="284"/>
      <c r="S25" s="330">
        <v>14</v>
      </c>
      <c r="T25" s="331">
        <v>515</v>
      </c>
      <c r="U25" s="332">
        <f t="shared" si="2"/>
        <v>521.46634000000006</v>
      </c>
      <c r="V25" s="331">
        <v>520</v>
      </c>
      <c r="W25" s="332">
        <f t="shared" si="3"/>
        <v>526.52912000000003</v>
      </c>
      <c r="X25" s="331">
        <v>525</v>
      </c>
      <c r="Y25" s="332">
        <f t="shared" si="4"/>
        <v>531.59190000000001</v>
      </c>
      <c r="Z25" s="331">
        <v>530</v>
      </c>
      <c r="AA25" s="332">
        <f t="shared" si="0"/>
        <v>536.65467999999998</v>
      </c>
      <c r="AB25" s="331">
        <v>535</v>
      </c>
      <c r="AC25" s="332">
        <f t="shared" si="5"/>
        <v>541.71745999999996</v>
      </c>
      <c r="AD25" s="331">
        <v>540</v>
      </c>
      <c r="AE25" s="332">
        <f t="shared" si="6"/>
        <v>546.78024000000005</v>
      </c>
      <c r="AF25" s="331">
        <v>545</v>
      </c>
      <c r="AG25" s="332">
        <f t="shared" si="7"/>
        <v>551.84302000000002</v>
      </c>
      <c r="AH25" s="331">
        <v>550</v>
      </c>
      <c r="AI25" s="332">
        <f t="shared" si="8"/>
        <v>556.9058</v>
      </c>
      <c r="AJ25" s="331">
        <v>555</v>
      </c>
      <c r="AK25" s="348">
        <f t="shared" si="9"/>
        <v>561.96857999999997</v>
      </c>
    </row>
    <row r="26" spans="1:37" s="247" customFormat="1" ht="12.9" customHeight="1" thickBot="1">
      <c r="A26" s="387" t="s">
        <v>540</v>
      </c>
      <c r="B26" s="388"/>
      <c r="C26" s="372">
        <v>135</v>
      </c>
      <c r="D26" s="389" t="s">
        <v>481</v>
      </c>
      <c r="E26" s="346">
        <f>ROUND(D$12*D$2*C26/100,2)</f>
        <v>12986.03</v>
      </c>
      <c r="F26" s="371"/>
      <c r="G26" s="381"/>
      <c r="H26" s="282" t="s">
        <v>541</v>
      </c>
      <c r="I26" s="277"/>
      <c r="J26" s="277"/>
      <c r="K26" s="277"/>
      <c r="L26" s="277"/>
      <c r="M26" s="313"/>
      <c r="N26" s="284"/>
      <c r="O26" s="375" t="s">
        <v>542</v>
      </c>
      <c r="P26" s="340">
        <v>2100</v>
      </c>
      <c r="Q26" s="341">
        <f t="shared" si="10"/>
        <v>2126.3676</v>
      </c>
      <c r="R26" s="284"/>
      <c r="S26" s="390">
        <v>15</v>
      </c>
      <c r="T26" s="391">
        <v>500</v>
      </c>
      <c r="U26" s="392">
        <f t="shared" si="2"/>
        <v>506.27800000000002</v>
      </c>
      <c r="V26" s="391">
        <v>505</v>
      </c>
      <c r="W26" s="392">
        <f t="shared" si="3"/>
        <v>511.34078</v>
      </c>
      <c r="X26" s="391">
        <v>510</v>
      </c>
      <c r="Y26" s="392">
        <f t="shared" si="4"/>
        <v>516.40355999999997</v>
      </c>
      <c r="Z26" s="391">
        <v>515</v>
      </c>
      <c r="AA26" s="392">
        <f t="shared" si="0"/>
        <v>521.46634000000006</v>
      </c>
      <c r="AB26" s="391">
        <v>520</v>
      </c>
      <c r="AC26" s="392">
        <f t="shared" si="5"/>
        <v>526.52912000000003</v>
      </c>
      <c r="AD26" s="391">
        <v>525</v>
      </c>
      <c r="AE26" s="392">
        <f t="shared" si="6"/>
        <v>531.59190000000001</v>
      </c>
      <c r="AF26" s="391">
        <v>530</v>
      </c>
      <c r="AG26" s="392">
        <f t="shared" si="7"/>
        <v>536.65467999999998</v>
      </c>
      <c r="AH26" s="391">
        <v>535</v>
      </c>
      <c r="AI26" s="392">
        <f t="shared" si="8"/>
        <v>541.71745999999996</v>
      </c>
      <c r="AJ26" s="391">
        <v>540</v>
      </c>
      <c r="AK26" s="393">
        <f t="shared" si="9"/>
        <v>546.78024000000005</v>
      </c>
    </row>
    <row r="27" spans="1:37" s="247" customFormat="1" ht="12.9" customHeight="1" thickTop="1">
      <c r="A27" s="387" t="s">
        <v>543</v>
      </c>
      <c r="B27" s="388"/>
      <c r="C27" s="372">
        <v>125</v>
      </c>
      <c r="D27" s="389" t="s">
        <v>481</v>
      </c>
      <c r="E27" s="346">
        <f>ROUND(D$12*D$2*C27/100,2)</f>
        <v>12024.1</v>
      </c>
      <c r="F27" s="371"/>
      <c r="G27" s="381"/>
      <c r="H27" s="282"/>
      <c r="I27" s="277"/>
      <c r="J27" s="277"/>
      <c r="K27" s="284"/>
      <c r="L27" s="284"/>
      <c r="M27" s="283"/>
      <c r="N27" s="284"/>
      <c r="O27" s="375" t="s">
        <v>544</v>
      </c>
      <c r="P27" s="376">
        <v>1700</v>
      </c>
      <c r="Q27" s="341">
        <f t="shared" si="10"/>
        <v>1721.3452</v>
      </c>
      <c r="R27" s="284"/>
      <c r="S27" s="284"/>
      <c r="T27" s="284"/>
      <c r="U27" s="284"/>
      <c r="V27" s="284"/>
      <c r="W27" s="284"/>
    </row>
    <row r="28" spans="1:37" s="247" customFormat="1" ht="12.9" customHeight="1">
      <c r="A28" s="387" t="s">
        <v>545</v>
      </c>
      <c r="B28" s="388"/>
      <c r="C28" s="372">
        <v>100</v>
      </c>
      <c r="D28" s="389" t="s">
        <v>481</v>
      </c>
      <c r="E28" s="346">
        <f>ROUND(D$12*D$2*C28/100,2)</f>
        <v>9619.2800000000007</v>
      </c>
      <c r="F28" s="371"/>
      <c r="G28" s="381"/>
      <c r="H28" s="351" t="s">
        <v>546</v>
      </c>
      <c r="I28" s="352"/>
      <c r="J28" s="277"/>
      <c r="K28" s="284"/>
      <c r="L28" s="284"/>
      <c r="M28" s="283"/>
      <c r="N28" s="284"/>
      <c r="O28" s="375" t="s">
        <v>547</v>
      </c>
      <c r="P28" s="376">
        <v>1400</v>
      </c>
      <c r="Q28" s="341">
        <f t="shared" si="10"/>
        <v>1417.5784000000001</v>
      </c>
      <c r="R28" s="284"/>
      <c r="S28" s="284"/>
      <c r="T28" s="284"/>
      <c r="U28" s="284"/>
      <c r="V28" s="284"/>
      <c r="W28" s="284"/>
    </row>
    <row r="29" spans="1:37" ht="12.9" customHeight="1" thickBot="1">
      <c r="A29" s="349" t="s">
        <v>548</v>
      </c>
      <c r="B29" s="350"/>
      <c r="C29" s="394"/>
      <c r="D29" s="372"/>
      <c r="E29" s="346"/>
      <c r="F29" s="371"/>
      <c r="G29" s="381"/>
      <c r="H29" s="282" t="s">
        <v>549</v>
      </c>
      <c r="M29" s="313"/>
      <c r="O29" s="395" t="s">
        <v>550</v>
      </c>
      <c r="P29" s="396">
        <v>1250</v>
      </c>
      <c r="Q29" s="397">
        <f t="shared" si="10"/>
        <v>1265.6949999999999</v>
      </c>
    </row>
    <row r="30" spans="1:37" ht="12.9" customHeight="1" thickTop="1" thickBot="1">
      <c r="A30" s="353" t="s">
        <v>551</v>
      </c>
      <c r="B30" s="372"/>
      <c r="C30" s="372">
        <v>67</v>
      </c>
      <c r="D30" s="389" t="s">
        <v>481</v>
      </c>
      <c r="E30" s="346">
        <f>ROUND(D$12*D$2*C30/100,2)</f>
        <v>6444.92</v>
      </c>
      <c r="F30" s="371"/>
      <c r="G30" s="381"/>
      <c r="H30" s="282"/>
      <c r="M30" s="313"/>
      <c r="N30" s="248"/>
      <c r="O30" s="398"/>
      <c r="P30" s="399"/>
      <c r="Q30" s="400"/>
    </row>
    <row r="31" spans="1:37" ht="12.9" customHeight="1" thickTop="1">
      <c r="A31" s="387" t="s">
        <v>552</v>
      </c>
      <c r="B31" s="388"/>
      <c r="C31" s="372">
        <v>48</v>
      </c>
      <c r="D31" s="389" t="s">
        <v>481</v>
      </c>
      <c r="E31" s="346">
        <f>ROUND(D$12*D$2*C31/100,2)</f>
        <v>4617.26</v>
      </c>
      <c r="F31" s="371"/>
      <c r="G31" s="381"/>
      <c r="H31" s="351" t="s">
        <v>553</v>
      </c>
      <c r="I31" s="352"/>
      <c r="M31" s="313"/>
      <c r="N31" s="248"/>
      <c r="O31" s="1529" t="s">
        <v>554</v>
      </c>
      <c r="P31" s="1530"/>
      <c r="Q31" s="1531"/>
      <c r="R31" s="1532" t="s">
        <v>555</v>
      </c>
      <c r="S31" s="1530"/>
      <c r="T31" s="1530"/>
      <c r="U31" s="1531"/>
      <c r="V31" s="1533" t="s">
        <v>556</v>
      </c>
      <c r="W31" s="1534"/>
      <c r="X31" s="1534"/>
      <c r="Y31" s="1535"/>
    </row>
    <row r="32" spans="1:37" s="410" customFormat="1" ht="23.25" customHeight="1">
      <c r="A32" s="1536" t="s">
        <v>557</v>
      </c>
      <c r="B32" s="1537"/>
      <c r="C32" s="372">
        <v>49</v>
      </c>
      <c r="D32" s="389" t="s">
        <v>481</v>
      </c>
      <c r="E32" s="346">
        <f>ROUND(D$12*D$2*C32/100,2)</f>
        <v>4713.45</v>
      </c>
      <c r="F32" s="401"/>
      <c r="G32" s="402"/>
      <c r="H32" s="403" t="s">
        <v>558</v>
      </c>
      <c r="I32" s="404"/>
      <c r="J32" s="404"/>
      <c r="K32" s="404"/>
      <c r="L32" s="404"/>
      <c r="M32" s="405"/>
      <c r="N32" s="406"/>
      <c r="O32" s="407" t="s">
        <v>559</v>
      </c>
      <c r="P32" s="408" t="s">
        <v>560</v>
      </c>
      <c r="Q32" s="409" t="s">
        <v>345</v>
      </c>
      <c r="R32" s="1538" t="s">
        <v>560</v>
      </c>
      <c r="S32" s="1539"/>
      <c r="T32" s="1539" t="s">
        <v>345</v>
      </c>
      <c r="U32" s="1540"/>
      <c r="V32" s="1541" t="s">
        <v>560</v>
      </c>
      <c r="W32" s="1542"/>
      <c r="X32" s="1542" t="s">
        <v>345</v>
      </c>
      <c r="Y32" s="1543"/>
      <c r="AA32" s="278"/>
      <c r="AB32" s="278"/>
      <c r="AC32" s="411"/>
      <c r="AD32" s="411"/>
    </row>
    <row r="33" spans="1:43" ht="21.75" customHeight="1">
      <c r="A33" s="1584" t="s">
        <v>561</v>
      </c>
      <c r="B33" s="1585"/>
      <c r="C33" s="412">
        <v>55</v>
      </c>
      <c r="D33" s="389" t="s">
        <v>481</v>
      </c>
      <c r="E33" s="413">
        <f>ROUND(D$12*D$2*C33/100,2)</f>
        <v>5290.61</v>
      </c>
      <c r="F33" s="371"/>
      <c r="G33" s="381"/>
      <c r="H33" s="282"/>
      <c r="M33" s="313"/>
      <c r="N33" s="414"/>
      <c r="O33" s="415" t="s">
        <v>497</v>
      </c>
      <c r="P33" s="1586">
        <v>1.2056</v>
      </c>
      <c r="Q33" s="1588">
        <f>$D$2*P33*9500</f>
        <v>11597.0063792</v>
      </c>
      <c r="R33" s="1590">
        <v>1.4056</v>
      </c>
      <c r="S33" s="1591"/>
      <c r="T33" s="1594">
        <f>$D$2*R33*9500</f>
        <v>13520.862779200001</v>
      </c>
      <c r="U33" s="1562"/>
      <c r="V33" s="1596">
        <v>1.6055999999999999</v>
      </c>
      <c r="W33" s="1597"/>
      <c r="X33" s="1562">
        <f>$D$2*V33*9500</f>
        <v>15444.719179199998</v>
      </c>
      <c r="Y33" s="1563"/>
      <c r="AC33" s="416"/>
      <c r="AD33" s="416"/>
    </row>
    <row r="34" spans="1:43" ht="15" customHeight="1">
      <c r="A34" s="349" t="s">
        <v>562</v>
      </c>
      <c r="B34" s="350"/>
      <c r="C34" s="379"/>
      <c r="D34" s="372"/>
      <c r="E34" s="346"/>
      <c r="F34" s="371"/>
      <c r="G34" s="381"/>
      <c r="H34" s="351" t="s">
        <v>563</v>
      </c>
      <c r="I34" s="365" t="s">
        <v>564</v>
      </c>
      <c r="J34" s="365"/>
      <c r="M34" s="313"/>
      <c r="N34" s="414"/>
      <c r="O34" s="417" t="s">
        <v>500</v>
      </c>
      <c r="P34" s="1587"/>
      <c r="Q34" s="1589"/>
      <c r="R34" s="1592"/>
      <c r="S34" s="1593"/>
      <c r="T34" s="1595"/>
      <c r="U34" s="1564"/>
      <c r="V34" s="1598"/>
      <c r="W34" s="1599"/>
      <c r="X34" s="1564"/>
      <c r="Y34" s="1565"/>
      <c r="AC34" s="418"/>
      <c r="AD34" s="418"/>
    </row>
    <row r="35" spans="1:43" ht="15" customHeight="1" thickBot="1">
      <c r="A35" s="387" t="s">
        <v>565</v>
      </c>
      <c r="B35" s="388"/>
      <c r="C35" s="371">
        <v>44</v>
      </c>
      <c r="D35" s="389" t="s">
        <v>481</v>
      </c>
      <c r="E35" s="346">
        <f>ROUND(D$12*D$2*C35/100,2)</f>
        <v>4232.4799999999996</v>
      </c>
      <c r="F35" s="372"/>
      <c r="G35" s="381"/>
      <c r="H35" s="377" t="s">
        <v>566</v>
      </c>
      <c r="I35" s="419" t="s">
        <v>567</v>
      </c>
      <c r="J35" s="419"/>
      <c r="K35" s="419"/>
      <c r="L35" s="419"/>
      <c r="M35" s="420"/>
      <c r="O35" s="421" t="s">
        <v>503</v>
      </c>
      <c r="P35" s="1566">
        <v>1.1556</v>
      </c>
      <c r="Q35" s="1567">
        <f>$D$2*P35*9500</f>
        <v>11116.042279200001</v>
      </c>
      <c r="R35" s="1568">
        <v>1.3056000000000001</v>
      </c>
      <c r="S35" s="1569"/>
      <c r="T35" s="1570">
        <f>$D$2*R35*9500</f>
        <v>12558.9345792</v>
      </c>
      <c r="U35" s="1571"/>
      <c r="V35" s="1572">
        <v>1.5056</v>
      </c>
      <c r="W35" s="1573"/>
      <c r="X35" s="1578">
        <f>$D$2*V35*9500</f>
        <v>14482.790979200001</v>
      </c>
      <c r="Y35" s="1579"/>
    </row>
    <row r="36" spans="1:43" ht="22.5" customHeight="1" thickTop="1">
      <c r="A36" s="1536" t="s">
        <v>568</v>
      </c>
      <c r="B36" s="1537"/>
      <c r="C36" s="371">
        <v>45</v>
      </c>
      <c r="D36" s="389" t="s">
        <v>481</v>
      </c>
      <c r="E36" s="346">
        <f>ROUND(D$12*D$2*C36/100,2)</f>
        <v>4328.68</v>
      </c>
      <c r="F36" s="372"/>
      <c r="G36" s="381"/>
      <c r="M36" s="313"/>
      <c r="O36" s="421" t="s">
        <v>505</v>
      </c>
      <c r="P36" s="1566"/>
      <c r="Q36" s="1567"/>
      <c r="R36" s="1568"/>
      <c r="S36" s="1569"/>
      <c r="T36" s="1570"/>
      <c r="U36" s="1571"/>
      <c r="V36" s="1574"/>
      <c r="W36" s="1575"/>
      <c r="X36" s="1580"/>
      <c r="Y36" s="1581"/>
    </row>
    <row r="37" spans="1:43" ht="12.9" customHeight="1">
      <c r="A37" s="349" t="s">
        <v>569</v>
      </c>
      <c r="B37" s="350"/>
      <c r="C37" s="350"/>
      <c r="D37" s="372"/>
      <c r="E37" s="422"/>
      <c r="F37" s="372"/>
      <c r="G37" s="381"/>
      <c r="H37" s="352" t="s">
        <v>133</v>
      </c>
      <c r="M37" s="313"/>
      <c r="O37" s="423" t="s">
        <v>510</v>
      </c>
      <c r="P37" s="1544">
        <v>1.0556000000000001</v>
      </c>
      <c r="Q37" s="1546">
        <f>$D$2*P37*9500</f>
        <v>10154.114079200001</v>
      </c>
      <c r="R37" s="1549">
        <v>1.1556</v>
      </c>
      <c r="S37" s="1550"/>
      <c r="T37" s="1553">
        <f>$D$2*R37*9500</f>
        <v>11116.042279200001</v>
      </c>
      <c r="U37" s="1554"/>
      <c r="V37" s="1574"/>
      <c r="W37" s="1575"/>
      <c r="X37" s="1580"/>
      <c r="Y37" s="1581"/>
    </row>
    <row r="38" spans="1:43" ht="20.100000000000001" customHeight="1">
      <c r="A38" s="387" t="s">
        <v>570</v>
      </c>
      <c r="B38" s="388"/>
      <c r="C38" s="371">
        <v>120.56</v>
      </c>
      <c r="D38" s="389" t="s">
        <v>481</v>
      </c>
      <c r="E38" s="346">
        <f>ROUND(D$12*D$2*C38/100,2)</f>
        <v>11597.01</v>
      </c>
      <c r="F38" s="424" t="s">
        <v>571</v>
      </c>
      <c r="G38" s="346">
        <f>ROUND(D$12*D$2*140.56/100,2)</f>
        <v>13520.86</v>
      </c>
      <c r="H38" s="282" t="s">
        <v>572</v>
      </c>
      <c r="J38" s="277" t="s">
        <v>573</v>
      </c>
      <c r="M38" s="313"/>
      <c r="O38" s="423" t="s">
        <v>514</v>
      </c>
      <c r="P38" s="1544"/>
      <c r="Q38" s="1547"/>
      <c r="R38" s="1549"/>
      <c r="S38" s="1550"/>
      <c r="T38" s="1553"/>
      <c r="U38" s="1554"/>
      <c r="V38" s="1574"/>
      <c r="W38" s="1575"/>
      <c r="X38" s="1580"/>
      <c r="Y38" s="1581"/>
    </row>
    <row r="39" spans="1:43" ht="20.100000000000001" customHeight="1">
      <c r="A39" s="387" t="s">
        <v>574</v>
      </c>
      <c r="B39" s="388"/>
      <c r="C39" s="371">
        <v>115.56</v>
      </c>
      <c r="D39" s="389" t="s">
        <v>481</v>
      </c>
      <c r="E39" s="346">
        <f>ROUND(D$12*D$2*C39/100,2)</f>
        <v>11116.04</v>
      </c>
      <c r="F39" s="424" t="s">
        <v>575</v>
      </c>
      <c r="G39" s="346">
        <f>ROUND(D$12*D$2*130.56/100,2)</f>
        <v>12558.93</v>
      </c>
      <c r="H39" s="282" t="s">
        <v>576</v>
      </c>
      <c r="J39" s="277" t="s">
        <v>577</v>
      </c>
      <c r="M39" s="313"/>
      <c r="O39" s="423" t="s">
        <v>517</v>
      </c>
      <c r="P39" s="1544"/>
      <c r="Q39" s="1547"/>
      <c r="R39" s="1549"/>
      <c r="S39" s="1550"/>
      <c r="T39" s="1553"/>
      <c r="U39" s="1554"/>
      <c r="V39" s="1574"/>
      <c r="W39" s="1575"/>
      <c r="X39" s="1580"/>
      <c r="Y39" s="1581"/>
    </row>
    <row r="40" spans="1:43" ht="20.100000000000001" customHeight="1" thickBot="1">
      <c r="A40" s="387" t="s">
        <v>578</v>
      </c>
      <c r="B40" s="388"/>
      <c r="C40" s="371">
        <v>95.56</v>
      </c>
      <c r="D40" s="389" t="s">
        <v>481</v>
      </c>
      <c r="E40" s="346">
        <f>ROUND(D$12*D$2*C40/100,2)</f>
        <v>9192.19</v>
      </c>
      <c r="F40" s="424" t="s">
        <v>575</v>
      </c>
      <c r="G40" s="346">
        <f>ROUND(D$12*D$2*110.56/100,2)</f>
        <v>10635.08</v>
      </c>
      <c r="H40" s="425"/>
      <c r="I40" s="426"/>
      <c r="J40" s="426"/>
      <c r="K40" s="426"/>
      <c r="L40" s="426"/>
      <c r="M40" s="427"/>
      <c r="N40" s="426"/>
      <c r="O40" s="428" t="s">
        <v>521</v>
      </c>
      <c r="P40" s="1545"/>
      <c r="Q40" s="1548"/>
      <c r="R40" s="1551"/>
      <c r="S40" s="1552"/>
      <c r="T40" s="1555"/>
      <c r="U40" s="1556"/>
      <c r="V40" s="1576"/>
      <c r="W40" s="1577"/>
      <c r="X40" s="1582"/>
      <c r="Y40" s="1583"/>
    </row>
    <row r="41" spans="1:43" ht="12.9" customHeight="1" thickTop="1" thickBot="1">
      <c r="A41" s="378" t="s">
        <v>579</v>
      </c>
      <c r="B41" s="372"/>
      <c r="C41" s="371"/>
      <c r="D41" s="389" t="s">
        <v>481</v>
      </c>
      <c r="E41" s="429"/>
      <c r="G41" s="430"/>
      <c r="H41" s="284"/>
      <c r="I41" s="431"/>
      <c r="J41" s="431"/>
      <c r="K41" s="431"/>
      <c r="L41" s="431"/>
      <c r="M41" s="432"/>
      <c r="N41" s="431"/>
      <c r="O41" s="431"/>
      <c r="P41" s="431"/>
      <c r="Q41" s="431"/>
    </row>
    <row r="42" spans="1:43" ht="12.9" customHeight="1" thickTop="1" thickBot="1">
      <c r="A42" s="387" t="s">
        <v>580</v>
      </c>
      <c r="B42" s="388"/>
      <c r="C42" s="371">
        <v>1100</v>
      </c>
      <c r="D42" s="389" t="s">
        <v>481</v>
      </c>
      <c r="E42" s="346">
        <f t="shared" ref="E42:E50" si="11">ROUND(D$4*C42,2)</f>
        <v>353.23</v>
      </c>
      <c r="F42" s="1557"/>
      <c r="G42" s="1558"/>
      <c r="H42" s="1559" t="s">
        <v>581</v>
      </c>
      <c r="I42" s="1560"/>
      <c r="J42" s="1560"/>
      <c r="K42" s="1560"/>
      <c r="L42" s="1561"/>
      <c r="M42" s="426"/>
    </row>
    <row r="43" spans="1:43" ht="12.9" customHeight="1" thickTop="1">
      <c r="A43" s="353" t="s">
        <v>582</v>
      </c>
      <c r="B43" s="372"/>
      <c r="C43" s="371">
        <v>1100</v>
      </c>
      <c r="D43" s="389" t="s">
        <v>481</v>
      </c>
      <c r="E43" s="346">
        <f t="shared" si="11"/>
        <v>353.23</v>
      </c>
      <c r="F43" s="433"/>
      <c r="G43" s="434"/>
      <c r="H43" s="435" t="s">
        <v>583</v>
      </c>
      <c r="I43" s="435" t="s">
        <v>584</v>
      </c>
      <c r="J43" s="435"/>
      <c r="K43" s="436">
        <v>1200</v>
      </c>
      <c r="L43" s="437">
        <f>ROUND($D$2*K43,2)</f>
        <v>1215.07</v>
      </c>
      <c r="M43" s="438"/>
      <c r="O43" s="1631" t="s">
        <v>585</v>
      </c>
      <c r="P43" s="1632"/>
      <c r="Q43" s="1632"/>
      <c r="R43" s="1632"/>
      <c r="S43" s="1632"/>
      <c r="T43" s="1632"/>
      <c r="U43" s="1633"/>
      <c r="W43" s="1634" t="s">
        <v>586</v>
      </c>
      <c r="X43" s="1635"/>
      <c r="Y43" s="1635"/>
      <c r="Z43" s="1636" t="s">
        <v>587</v>
      </c>
      <c r="AA43" s="1637"/>
      <c r="AB43" s="1600" t="s">
        <v>345</v>
      </c>
      <c r="AC43" s="1600"/>
      <c r="AD43" s="439" t="s">
        <v>588</v>
      </c>
      <c r="AE43" s="440"/>
      <c r="AF43" s="441"/>
      <c r="AH43" s="1601" t="s">
        <v>589</v>
      </c>
      <c r="AI43" s="1602"/>
      <c r="AJ43" s="1602"/>
      <c r="AK43" s="1602"/>
      <c r="AL43" s="1602"/>
      <c r="AM43" s="1602"/>
      <c r="AN43" s="1602"/>
      <c r="AO43" s="1602"/>
      <c r="AP43" s="1602"/>
      <c r="AQ43" s="1603"/>
    </row>
    <row r="44" spans="1:43" ht="12.9" customHeight="1">
      <c r="A44" s="353" t="s">
        <v>551</v>
      </c>
      <c r="B44" s="372"/>
      <c r="C44" s="371">
        <v>700</v>
      </c>
      <c r="D44" s="389" t="s">
        <v>481</v>
      </c>
      <c r="E44" s="346">
        <f t="shared" si="11"/>
        <v>224.78</v>
      </c>
      <c r="F44" s="442"/>
      <c r="G44" s="443"/>
      <c r="H44" s="435" t="s">
        <v>590</v>
      </c>
      <c r="I44" s="435" t="s">
        <v>591</v>
      </c>
      <c r="J44" s="435"/>
      <c r="K44" s="436">
        <v>900</v>
      </c>
      <c r="L44" s="437">
        <f>ROUND($D$2*K44,2)</f>
        <v>911.3</v>
      </c>
      <c r="M44" s="438"/>
      <c r="O44" s="1604" t="s">
        <v>592</v>
      </c>
      <c r="P44" s="1605"/>
      <c r="Q44" s="1605"/>
      <c r="R44" s="1606" t="s">
        <v>560</v>
      </c>
      <c r="S44" s="1606"/>
      <c r="T44" s="1607" t="s">
        <v>345</v>
      </c>
      <c r="U44" s="1608"/>
      <c r="W44" s="1609" t="s">
        <v>593</v>
      </c>
      <c r="X44" s="1610"/>
      <c r="Y44" s="1610"/>
      <c r="Z44" s="1611">
        <v>170</v>
      </c>
      <c r="AA44" s="1612"/>
      <c r="AB44" s="1613">
        <f>ROUND(D$2*Z44*9500/100,2)</f>
        <v>16352.78</v>
      </c>
      <c r="AC44" s="1613"/>
      <c r="AD44" s="1614">
        <v>80</v>
      </c>
      <c r="AE44" s="1615"/>
      <c r="AF44" s="444"/>
      <c r="AH44" s="1616" t="s">
        <v>594</v>
      </c>
      <c r="AI44" s="1617"/>
      <c r="AJ44" s="1617"/>
      <c r="AK44" s="1617"/>
      <c r="AL44" s="1617"/>
      <c r="AM44" s="1617"/>
      <c r="AN44" s="1617"/>
      <c r="AO44" s="1617"/>
      <c r="AP44" s="1617"/>
      <c r="AQ44" s="1618"/>
    </row>
    <row r="45" spans="1:43" ht="12.9" customHeight="1">
      <c r="A45" s="387" t="s">
        <v>595</v>
      </c>
      <c r="B45" s="388"/>
      <c r="C45" s="371">
        <v>500</v>
      </c>
      <c r="D45" s="389" t="s">
        <v>481</v>
      </c>
      <c r="E45" s="346">
        <f t="shared" si="11"/>
        <v>160.56</v>
      </c>
      <c r="F45" s="442"/>
      <c r="G45" s="443"/>
      <c r="H45" s="435" t="s">
        <v>596</v>
      </c>
      <c r="I45" s="435" t="s">
        <v>597</v>
      </c>
      <c r="J45" s="435"/>
      <c r="K45" s="436">
        <v>600</v>
      </c>
      <c r="L45" s="437">
        <f>ROUND($D$2*K45,2)</f>
        <v>607.53</v>
      </c>
      <c r="M45" s="438"/>
      <c r="O45" s="1647" t="s">
        <v>598</v>
      </c>
      <c r="P45" s="1648"/>
      <c r="Q45" s="1648"/>
      <c r="R45" s="1649">
        <v>1100</v>
      </c>
      <c r="S45" s="1649"/>
      <c r="T45" s="1650">
        <f>$D$4*R45</f>
        <v>353.22649999999999</v>
      </c>
      <c r="U45" s="1651"/>
      <c r="W45" s="1627" t="s">
        <v>324</v>
      </c>
      <c r="X45" s="1628"/>
      <c r="Y45" s="1628"/>
      <c r="Z45" s="1629">
        <v>170</v>
      </c>
      <c r="AA45" s="1630"/>
      <c r="AB45" s="1645">
        <f>ROUND(D$2*Z45*9500/100,2)</f>
        <v>16352.78</v>
      </c>
      <c r="AC45" s="1645"/>
      <c r="AD45" s="1646">
        <v>80</v>
      </c>
      <c r="AE45" s="1615"/>
      <c r="AF45" s="444"/>
      <c r="AH45" s="1638" t="s">
        <v>599</v>
      </c>
      <c r="AI45" s="1639"/>
      <c r="AJ45" s="1639"/>
      <c r="AK45" s="1639"/>
      <c r="AL45" s="1639"/>
      <c r="AM45" s="445"/>
      <c r="AN45" s="1640" t="s">
        <v>600</v>
      </c>
      <c r="AO45" s="1640"/>
      <c r="AP45" s="1640" t="s">
        <v>601</v>
      </c>
      <c r="AQ45" s="1641"/>
    </row>
    <row r="46" spans="1:43" ht="12.9" customHeight="1">
      <c r="A46" s="387" t="s">
        <v>602</v>
      </c>
      <c r="B46" s="388"/>
      <c r="C46" s="371">
        <v>2250</v>
      </c>
      <c r="D46" s="389" t="s">
        <v>481</v>
      </c>
      <c r="E46" s="346">
        <f t="shared" si="11"/>
        <v>722.51</v>
      </c>
      <c r="F46" s="442"/>
      <c r="G46" s="443"/>
      <c r="H46" s="435" t="s">
        <v>603</v>
      </c>
      <c r="I46" s="435" t="s">
        <v>604</v>
      </c>
      <c r="J46" s="435"/>
      <c r="K46" s="436">
        <v>300</v>
      </c>
      <c r="L46" s="437">
        <f>ROUND($D$2*K46,2)</f>
        <v>303.77</v>
      </c>
      <c r="M46" s="438"/>
      <c r="O46" s="1622" t="s">
        <v>582</v>
      </c>
      <c r="P46" s="1623"/>
      <c r="Q46" s="1623"/>
      <c r="R46" s="1624">
        <v>1100</v>
      </c>
      <c r="S46" s="1624"/>
      <c r="T46" s="1625">
        <f t="shared" ref="T46:T53" si="12">$D$4*R46</f>
        <v>353.22649999999999</v>
      </c>
      <c r="U46" s="1626"/>
      <c r="W46" s="1642" t="s">
        <v>605</v>
      </c>
      <c r="X46" s="1643"/>
      <c r="Y46" s="1643"/>
      <c r="Z46" s="1643"/>
      <c r="AA46" s="1643"/>
      <c r="AB46" s="1643"/>
      <c r="AC46" s="1643"/>
      <c r="AD46" s="1643"/>
      <c r="AE46" s="1644"/>
      <c r="AF46" s="444"/>
      <c r="AH46" s="446"/>
      <c r="AI46" s="447"/>
      <c r="AJ46" s="447"/>
      <c r="AK46" s="447"/>
      <c r="AL46" s="447"/>
      <c r="AM46" s="447"/>
      <c r="AN46" s="448" t="s">
        <v>440</v>
      </c>
      <c r="AO46" s="448" t="s">
        <v>606</v>
      </c>
      <c r="AP46" s="448" t="s">
        <v>440</v>
      </c>
      <c r="AQ46" s="449" t="s">
        <v>606</v>
      </c>
    </row>
    <row r="47" spans="1:43" ht="12.9" customHeight="1" thickBot="1">
      <c r="A47" s="353" t="s">
        <v>607</v>
      </c>
      <c r="B47" s="372"/>
      <c r="C47" s="371">
        <v>1175</v>
      </c>
      <c r="D47" s="389" t="s">
        <v>481</v>
      </c>
      <c r="E47" s="450">
        <f t="shared" si="11"/>
        <v>377.31</v>
      </c>
      <c r="G47" s="430"/>
      <c r="H47" s="1619" t="s">
        <v>608</v>
      </c>
      <c r="I47" s="1620"/>
      <c r="J47" s="1620"/>
      <c r="K47" s="1620"/>
      <c r="L47" s="1621"/>
      <c r="M47" s="284"/>
      <c r="O47" s="1622" t="s">
        <v>551</v>
      </c>
      <c r="P47" s="1623"/>
      <c r="Q47" s="1623"/>
      <c r="R47" s="1624">
        <v>700</v>
      </c>
      <c r="S47" s="1624"/>
      <c r="T47" s="1625">
        <f t="shared" si="12"/>
        <v>224.78049999999999</v>
      </c>
      <c r="U47" s="1626"/>
      <c r="W47" s="1627" t="s">
        <v>609</v>
      </c>
      <c r="X47" s="1628"/>
      <c r="Y47" s="1628"/>
      <c r="Z47" s="1629">
        <v>115</v>
      </c>
      <c r="AA47" s="1630"/>
      <c r="AB47" s="1645">
        <f>ROUND(D$2*Z47*9500/100,2)</f>
        <v>11062.17</v>
      </c>
      <c r="AC47" s="1645"/>
      <c r="AD47" s="1646">
        <v>260</v>
      </c>
      <c r="AE47" s="1615"/>
      <c r="AF47" s="444"/>
      <c r="AH47" s="451" t="s">
        <v>610</v>
      </c>
      <c r="AI47" s="452"/>
      <c r="AJ47" s="452"/>
      <c r="AK47" s="452"/>
      <c r="AL47" s="452"/>
      <c r="AM47" s="453"/>
      <c r="AN47" s="454">
        <v>15</v>
      </c>
      <c r="AO47" s="454">
        <v>1</v>
      </c>
      <c r="AP47" s="454">
        <v>7</v>
      </c>
      <c r="AQ47" s="455" t="s">
        <v>611</v>
      </c>
    </row>
    <row r="48" spans="1:43" ht="12.9" customHeight="1" thickTop="1" thickBot="1">
      <c r="A48" s="387" t="s">
        <v>612</v>
      </c>
      <c r="B48" s="388"/>
      <c r="C48" s="371">
        <v>750</v>
      </c>
      <c r="D48" s="389" t="s">
        <v>481</v>
      </c>
      <c r="E48" s="450">
        <f t="shared" si="11"/>
        <v>240.84</v>
      </c>
      <c r="G48" s="430"/>
      <c r="H48" s="431"/>
      <c r="O48" s="1622" t="s">
        <v>595</v>
      </c>
      <c r="P48" s="1623"/>
      <c r="Q48" s="1623"/>
      <c r="R48" s="1624">
        <v>500</v>
      </c>
      <c r="S48" s="1624"/>
      <c r="T48" s="1625">
        <f t="shared" si="12"/>
        <v>160.5575</v>
      </c>
      <c r="U48" s="1626"/>
      <c r="W48" s="1627" t="s">
        <v>613</v>
      </c>
      <c r="X48" s="1628"/>
      <c r="Y48" s="1628"/>
      <c r="Z48" s="1629">
        <v>105</v>
      </c>
      <c r="AA48" s="1630"/>
      <c r="AB48" s="1645">
        <f>ROUND(D$2*Z48*9500/100,2)</f>
        <v>10100.25</v>
      </c>
      <c r="AC48" s="1645"/>
      <c r="AD48" s="1646">
        <v>270</v>
      </c>
      <c r="AE48" s="1615"/>
      <c r="AF48" s="444"/>
      <c r="AH48" s="451" t="s">
        <v>614</v>
      </c>
      <c r="AI48" s="452"/>
      <c r="AJ48" s="452"/>
      <c r="AK48" s="452"/>
      <c r="AL48" s="452"/>
      <c r="AM48" s="453"/>
      <c r="AN48" s="454">
        <v>14</v>
      </c>
      <c r="AO48" s="454">
        <v>2</v>
      </c>
      <c r="AP48" s="454">
        <v>5</v>
      </c>
      <c r="AQ48" s="455" t="s">
        <v>611</v>
      </c>
    </row>
    <row r="49" spans="1:43" ht="12.9" customHeight="1" thickTop="1">
      <c r="A49" s="387" t="s">
        <v>615</v>
      </c>
      <c r="B49" s="388"/>
      <c r="C49" s="371">
        <v>1150</v>
      </c>
      <c r="D49" s="389" t="s">
        <v>481</v>
      </c>
      <c r="E49" s="450">
        <f t="shared" si="11"/>
        <v>369.28</v>
      </c>
      <c r="G49" s="430"/>
      <c r="H49" s="1662" t="s">
        <v>840</v>
      </c>
      <c r="I49" s="1663"/>
      <c r="J49" s="1663"/>
      <c r="K49" s="1663"/>
      <c r="L49" s="456">
        <v>2015</v>
      </c>
      <c r="O49" s="1622" t="s">
        <v>616</v>
      </c>
      <c r="P49" s="1623"/>
      <c r="Q49" s="1623"/>
      <c r="R49" s="1624">
        <v>2250</v>
      </c>
      <c r="S49" s="1624"/>
      <c r="T49" s="1625">
        <f t="shared" si="12"/>
        <v>722.50874999999996</v>
      </c>
      <c r="U49" s="1626"/>
      <c r="W49" s="1627" t="s">
        <v>617</v>
      </c>
      <c r="X49" s="1628"/>
      <c r="Y49" s="1628"/>
      <c r="Z49" s="1629">
        <v>95</v>
      </c>
      <c r="AA49" s="1630"/>
      <c r="AB49" s="1645">
        <f>ROUND(D$2*Z49*9500/100,2)</f>
        <v>9138.32</v>
      </c>
      <c r="AC49" s="1645"/>
      <c r="AD49" s="1646">
        <v>280</v>
      </c>
      <c r="AE49" s="1615"/>
      <c r="AF49" s="444"/>
      <c r="AH49" s="451" t="s">
        <v>618</v>
      </c>
      <c r="AI49" s="457"/>
      <c r="AJ49" s="457"/>
      <c r="AK49" s="457"/>
      <c r="AL49" s="457"/>
      <c r="AM49" s="457"/>
      <c r="AN49" s="454">
        <v>14</v>
      </c>
      <c r="AO49" s="454">
        <v>3</v>
      </c>
      <c r="AP49" s="454">
        <v>5</v>
      </c>
      <c r="AQ49" s="455" t="s">
        <v>611</v>
      </c>
    </row>
    <row r="50" spans="1:43" ht="12.9" customHeight="1">
      <c r="A50" s="353" t="s">
        <v>106</v>
      </c>
      <c r="B50" s="372"/>
      <c r="C50" s="371">
        <v>750</v>
      </c>
      <c r="D50" s="389" t="s">
        <v>481</v>
      </c>
      <c r="E50" s="450">
        <f t="shared" si="11"/>
        <v>240.84</v>
      </c>
      <c r="G50" s="430"/>
      <c r="H50" s="1659" t="s">
        <v>619</v>
      </c>
      <c r="I50" s="1660"/>
      <c r="J50" s="1660" t="s">
        <v>440</v>
      </c>
      <c r="K50" s="1661"/>
      <c r="L50" s="458" t="s">
        <v>620</v>
      </c>
      <c r="O50" s="1622" t="s">
        <v>607</v>
      </c>
      <c r="P50" s="1623"/>
      <c r="Q50" s="1623"/>
      <c r="R50" s="1624">
        <v>1175</v>
      </c>
      <c r="S50" s="1624"/>
      <c r="T50" s="1625">
        <f t="shared" si="12"/>
        <v>377.31012499999997</v>
      </c>
      <c r="U50" s="1626"/>
      <c r="W50" s="1627" t="s">
        <v>621</v>
      </c>
      <c r="X50" s="1628"/>
      <c r="Y50" s="1628"/>
      <c r="Z50" s="1629">
        <v>165</v>
      </c>
      <c r="AA50" s="1630"/>
      <c r="AB50" s="1645">
        <f>ROUND(D$2*Z50*9500/100,2)</f>
        <v>15871.82</v>
      </c>
      <c r="AC50" s="1645"/>
      <c r="AD50" s="1646">
        <v>90</v>
      </c>
      <c r="AE50" s="1615"/>
      <c r="AF50" s="459"/>
      <c r="AH50" s="451" t="s">
        <v>622</v>
      </c>
      <c r="AI50" s="457"/>
      <c r="AJ50" s="457"/>
      <c r="AK50" s="457"/>
      <c r="AL50" s="457"/>
      <c r="AM50" s="457"/>
      <c r="AN50" s="460"/>
      <c r="AO50" s="460"/>
      <c r="AP50" s="460"/>
      <c r="AQ50" s="461"/>
    </row>
    <row r="51" spans="1:43" ht="15" customHeight="1">
      <c r="A51" s="462"/>
      <c r="C51" s="247"/>
      <c r="D51" s="463"/>
      <c r="E51" s="464"/>
      <c r="G51" s="430"/>
      <c r="H51" s="1652" t="s">
        <v>623</v>
      </c>
      <c r="I51" s="1653"/>
      <c r="J51" s="1654">
        <v>3</v>
      </c>
      <c r="K51" s="1655"/>
      <c r="L51" s="465">
        <v>200</v>
      </c>
      <c r="O51" s="1622" t="s">
        <v>624</v>
      </c>
      <c r="P51" s="1623"/>
      <c r="Q51" s="1623"/>
      <c r="R51" s="1624">
        <v>750</v>
      </c>
      <c r="S51" s="1624"/>
      <c r="T51" s="1625">
        <f t="shared" si="12"/>
        <v>240.83624999999998</v>
      </c>
      <c r="U51" s="1626"/>
      <c r="W51" s="1656" t="s">
        <v>625</v>
      </c>
      <c r="X51" s="1657"/>
      <c r="Y51" s="1657"/>
      <c r="Z51" s="1657"/>
      <c r="AA51" s="1657"/>
      <c r="AB51" s="1657"/>
      <c r="AC51" s="1657"/>
      <c r="AD51" s="1657"/>
      <c r="AE51" s="1658"/>
      <c r="AF51" s="444"/>
      <c r="AH51" s="451" t="s">
        <v>626</v>
      </c>
      <c r="AI51" s="457"/>
      <c r="AJ51" s="457"/>
      <c r="AK51" s="457"/>
      <c r="AL51" s="457"/>
      <c r="AM51" s="457"/>
      <c r="AN51" s="460">
        <v>13</v>
      </c>
      <c r="AO51" s="460">
        <v>1</v>
      </c>
      <c r="AP51" s="460">
        <v>4</v>
      </c>
      <c r="AQ51" s="461" t="s">
        <v>611</v>
      </c>
    </row>
    <row r="52" spans="1:43" ht="12.9" customHeight="1">
      <c r="A52" s="349" t="s">
        <v>627</v>
      </c>
      <c r="B52" s="350"/>
      <c r="C52" s="350"/>
      <c r="D52" s="350"/>
      <c r="E52" s="350"/>
      <c r="F52" s="350"/>
      <c r="G52" s="466"/>
      <c r="H52" s="1675" t="s">
        <v>628</v>
      </c>
      <c r="I52" s="1676"/>
      <c r="J52" s="1677">
        <v>2</v>
      </c>
      <c r="K52" s="1678"/>
      <c r="L52" s="467">
        <v>440</v>
      </c>
      <c r="O52" s="1622" t="s">
        <v>615</v>
      </c>
      <c r="P52" s="1623"/>
      <c r="Q52" s="1623"/>
      <c r="R52" s="1624">
        <v>1150</v>
      </c>
      <c r="S52" s="1624"/>
      <c r="T52" s="1625">
        <f t="shared" si="12"/>
        <v>369.28224999999998</v>
      </c>
      <c r="U52" s="1626"/>
      <c r="W52" s="1627" t="s">
        <v>609</v>
      </c>
      <c r="X52" s="1628"/>
      <c r="Y52" s="1628"/>
      <c r="Z52" s="1629">
        <v>110</v>
      </c>
      <c r="AA52" s="1630"/>
      <c r="AB52" s="1645">
        <f>ROUND(D$2*Z52*9500/100,2)</f>
        <v>10581.21</v>
      </c>
      <c r="AC52" s="1645"/>
      <c r="AD52" s="1646">
        <v>290</v>
      </c>
      <c r="AE52" s="1615"/>
      <c r="AF52" s="444"/>
      <c r="AH52" s="451" t="s">
        <v>629</v>
      </c>
      <c r="AI52" s="457"/>
      <c r="AJ52" s="457"/>
      <c r="AK52" s="457"/>
      <c r="AL52" s="457"/>
      <c r="AM52" s="457"/>
      <c r="AN52" s="460"/>
      <c r="AO52" s="460"/>
      <c r="AP52" s="460"/>
      <c r="AQ52" s="461"/>
    </row>
    <row r="53" spans="1:43" ht="12.9" customHeight="1" thickBot="1">
      <c r="A53" s="387" t="s">
        <v>630</v>
      </c>
      <c r="B53" s="388"/>
      <c r="C53" s="388"/>
      <c r="D53" s="388"/>
      <c r="E53" s="354">
        <v>70</v>
      </c>
      <c r="F53" s="389" t="s">
        <v>481</v>
      </c>
      <c r="G53" s="468">
        <f>ROUNDUP(D$2*D$12*E53/100,2)</f>
        <v>6733.5</v>
      </c>
      <c r="H53" s="1666" t="s">
        <v>631</v>
      </c>
      <c r="I53" s="1667"/>
      <c r="J53" s="1668">
        <v>1</v>
      </c>
      <c r="K53" s="1669"/>
      <c r="L53" s="469">
        <v>880</v>
      </c>
      <c r="O53" s="1670" t="s">
        <v>106</v>
      </c>
      <c r="P53" s="1671"/>
      <c r="Q53" s="1671"/>
      <c r="R53" s="1672">
        <v>750</v>
      </c>
      <c r="S53" s="1672"/>
      <c r="T53" s="1673">
        <f t="shared" si="12"/>
        <v>240.83624999999998</v>
      </c>
      <c r="U53" s="1674"/>
      <c r="W53" s="1627" t="s">
        <v>613</v>
      </c>
      <c r="X53" s="1628"/>
      <c r="Y53" s="1628"/>
      <c r="Z53" s="1629">
        <v>100</v>
      </c>
      <c r="AA53" s="1630"/>
      <c r="AB53" s="1645">
        <f>ROUND(D$2*Z53*9500/100,2)</f>
        <v>9619.2800000000007</v>
      </c>
      <c r="AC53" s="1645"/>
      <c r="AD53" s="1646">
        <v>300</v>
      </c>
      <c r="AE53" s="1615"/>
      <c r="AF53" s="444"/>
      <c r="AH53" s="451" t="s">
        <v>632</v>
      </c>
      <c r="AI53" s="457"/>
      <c r="AJ53" s="457"/>
      <c r="AK53" s="457"/>
      <c r="AL53" s="457"/>
      <c r="AM53" s="457"/>
      <c r="AN53" s="460">
        <v>13</v>
      </c>
      <c r="AO53" s="460">
        <v>2</v>
      </c>
      <c r="AP53" s="460">
        <v>4</v>
      </c>
      <c r="AQ53" s="461" t="s">
        <v>611</v>
      </c>
    </row>
    <row r="54" spans="1:43" ht="12.9" customHeight="1" thickTop="1">
      <c r="A54" s="1501" t="s">
        <v>633</v>
      </c>
      <c r="B54" s="1502"/>
      <c r="C54" s="1502"/>
      <c r="D54" s="1502"/>
      <c r="E54" s="354">
        <v>40</v>
      </c>
      <c r="F54" s="389" t="s">
        <v>481</v>
      </c>
      <c r="G54" s="468">
        <f>ROUNDUP(D$2*D$12*E54/100,2)</f>
        <v>3847.7200000000003</v>
      </c>
      <c r="H54" s="1664"/>
      <c r="I54" s="1665"/>
      <c r="W54" s="1627" t="s">
        <v>634</v>
      </c>
      <c r="X54" s="1628"/>
      <c r="Y54" s="1628"/>
      <c r="Z54" s="1629">
        <v>90</v>
      </c>
      <c r="AA54" s="1630"/>
      <c r="AB54" s="1645">
        <f>ROUND(D$2*Z54*9500/100,2)</f>
        <v>8657.35</v>
      </c>
      <c r="AC54" s="1645"/>
      <c r="AD54" s="1646">
        <v>310</v>
      </c>
      <c r="AE54" s="1615"/>
      <c r="AF54" s="444"/>
      <c r="AH54" s="451" t="s">
        <v>629</v>
      </c>
      <c r="AI54" s="457"/>
      <c r="AJ54" s="457"/>
      <c r="AK54" s="457"/>
      <c r="AL54" s="457"/>
      <c r="AM54" s="457"/>
      <c r="AN54" s="460"/>
      <c r="AO54" s="460"/>
      <c r="AP54" s="460"/>
      <c r="AQ54" s="461"/>
    </row>
    <row r="55" spans="1:43" ht="12.9" customHeight="1">
      <c r="A55" s="349" t="s">
        <v>635</v>
      </c>
      <c r="B55" s="394"/>
      <c r="C55" s="371"/>
      <c r="D55" s="372"/>
      <c r="E55" s="372"/>
      <c r="F55" s="372"/>
      <c r="G55" s="381"/>
      <c r="H55" s="431"/>
      <c r="I55" s="1679"/>
      <c r="J55" s="1679"/>
      <c r="K55" s="1679"/>
      <c r="L55" s="1679"/>
      <c r="W55" s="470" t="s">
        <v>617</v>
      </c>
      <c r="X55" s="471"/>
      <c r="Y55" s="471"/>
      <c r="Z55" s="1629">
        <v>85</v>
      </c>
      <c r="AA55" s="1630"/>
      <c r="AB55" s="1645">
        <f>ROUND(D$2*Z55*9500/100,2)</f>
        <v>8176.39</v>
      </c>
      <c r="AC55" s="1645"/>
      <c r="AD55" s="1646">
        <v>320</v>
      </c>
      <c r="AE55" s="1615"/>
      <c r="AF55" s="444"/>
      <c r="AH55" s="451" t="s">
        <v>636</v>
      </c>
      <c r="AI55" s="472"/>
      <c r="AJ55" s="472"/>
      <c r="AK55" s="472"/>
      <c r="AL55" s="472"/>
      <c r="AM55" s="472"/>
      <c r="AN55" s="460">
        <v>13</v>
      </c>
      <c r="AO55" s="460">
        <v>3</v>
      </c>
      <c r="AP55" s="460">
        <v>3</v>
      </c>
      <c r="AQ55" s="461" t="s">
        <v>611</v>
      </c>
    </row>
    <row r="56" spans="1:43" ht="12.9" customHeight="1">
      <c r="A56" s="473" t="s">
        <v>637</v>
      </c>
      <c r="B56" s="357"/>
      <c r="C56" s="474">
        <v>140</v>
      </c>
      <c r="D56" s="475" t="s">
        <v>481</v>
      </c>
      <c r="E56" s="358">
        <f>ROUND(D$2*C56,2)</f>
        <v>141.76</v>
      </c>
      <c r="F56" s="372"/>
      <c r="G56" s="381"/>
      <c r="H56" s="431"/>
      <c r="I56" s="1679"/>
      <c r="J56" s="1679"/>
      <c r="K56" s="1679"/>
      <c r="L56" s="1679"/>
      <c r="M56" s="476"/>
      <c r="W56" s="1680" t="s">
        <v>638</v>
      </c>
      <c r="X56" s="1681"/>
      <c r="Y56" s="1681"/>
      <c r="Z56" s="1681"/>
      <c r="AA56" s="1681"/>
      <c r="AB56" s="1681"/>
      <c r="AC56" s="1681"/>
      <c r="AD56" s="1681"/>
      <c r="AE56" s="1682"/>
      <c r="AF56" s="444"/>
      <c r="AH56" s="451" t="s">
        <v>639</v>
      </c>
      <c r="AI56" s="457"/>
      <c r="AJ56" s="457"/>
      <c r="AK56" s="457"/>
      <c r="AL56" s="457"/>
      <c r="AM56" s="457"/>
      <c r="AN56" s="460">
        <v>12</v>
      </c>
      <c r="AO56" s="460">
        <v>2</v>
      </c>
      <c r="AP56" s="460">
        <v>3</v>
      </c>
      <c r="AQ56" s="461" t="s">
        <v>611</v>
      </c>
    </row>
    <row r="57" spans="1:43" ht="12.9" customHeight="1">
      <c r="A57" s="473" t="s">
        <v>640</v>
      </c>
      <c r="B57" s="357"/>
      <c r="C57" s="474">
        <v>150</v>
      </c>
      <c r="D57" s="475" t="s">
        <v>481</v>
      </c>
      <c r="E57" s="358">
        <f>ROUND(D$2*C57,2)</f>
        <v>151.88</v>
      </c>
      <c r="F57" s="372"/>
      <c r="G57" s="381"/>
      <c r="I57" s="1665"/>
      <c r="J57" s="1665"/>
      <c r="K57" s="1665"/>
      <c r="L57" s="1665"/>
      <c r="M57" s="477"/>
      <c r="W57" s="1627" t="s">
        <v>609</v>
      </c>
      <c r="X57" s="1628"/>
      <c r="Y57" s="1628"/>
      <c r="Z57" s="1629">
        <v>110</v>
      </c>
      <c r="AA57" s="1630"/>
      <c r="AB57" s="1645">
        <f>ROUND(D$2*Z57*9500/100,2)</f>
        <v>10581.21</v>
      </c>
      <c r="AC57" s="1645"/>
      <c r="AD57" s="1646">
        <v>390</v>
      </c>
      <c r="AE57" s="1615"/>
      <c r="AF57" s="444"/>
      <c r="AH57" s="451" t="s">
        <v>629</v>
      </c>
      <c r="AI57" s="457"/>
      <c r="AJ57" s="457"/>
      <c r="AK57" s="457"/>
      <c r="AL57" s="457"/>
      <c r="AM57" s="457"/>
      <c r="AN57" s="478"/>
      <c r="AO57" s="478"/>
      <c r="AP57" s="478"/>
      <c r="AQ57" s="479"/>
    </row>
    <row r="58" spans="1:43" ht="12.9" customHeight="1">
      <c r="A58" s="349" t="s">
        <v>641</v>
      </c>
      <c r="B58" s="350"/>
      <c r="C58" s="371"/>
      <c r="D58" s="372"/>
      <c r="E58" s="372"/>
      <c r="F58" s="372"/>
      <c r="G58" s="381"/>
      <c r="I58" s="1665"/>
      <c r="J58" s="1665"/>
      <c r="K58" s="1665"/>
      <c r="L58" s="1665"/>
      <c r="M58" s="477"/>
      <c r="N58" s="431"/>
      <c r="O58" s="431"/>
      <c r="P58" s="431"/>
      <c r="Q58" s="431"/>
      <c r="W58" s="1627" t="s">
        <v>613</v>
      </c>
      <c r="X58" s="1628"/>
      <c r="Y58" s="1628"/>
      <c r="Z58" s="1629">
        <v>100</v>
      </c>
      <c r="AA58" s="1630"/>
      <c r="AB58" s="1645">
        <f>ROUND(D$2*Z58*9500/100,2)</f>
        <v>9619.2800000000007</v>
      </c>
      <c r="AC58" s="1645"/>
      <c r="AD58" s="1646">
        <v>400</v>
      </c>
      <c r="AE58" s="1615"/>
      <c r="AF58" s="444"/>
      <c r="AH58" s="480" t="s">
        <v>642</v>
      </c>
      <c r="AI58" s="481"/>
      <c r="AJ58" s="481"/>
      <c r="AK58" s="481"/>
      <c r="AL58" s="481"/>
      <c r="AM58" s="481"/>
      <c r="AN58" s="460">
        <v>11</v>
      </c>
      <c r="AO58" s="460">
        <v>1</v>
      </c>
      <c r="AP58" s="460">
        <v>2</v>
      </c>
      <c r="AQ58" s="461" t="s">
        <v>611</v>
      </c>
    </row>
    <row r="59" spans="1:43" ht="12.9" customHeight="1">
      <c r="A59" s="482"/>
      <c r="B59" s="422"/>
      <c r="C59" s="483">
        <v>12000</v>
      </c>
      <c r="D59" s="484">
        <v>0.15</v>
      </c>
      <c r="E59" s="372"/>
      <c r="F59" s="372"/>
      <c r="G59" s="381"/>
      <c r="I59" s="1665"/>
      <c r="J59" s="1665"/>
      <c r="K59" s="1665"/>
      <c r="L59" s="1665"/>
      <c r="M59" s="477"/>
      <c r="W59" s="1627" t="s">
        <v>634</v>
      </c>
      <c r="X59" s="1628"/>
      <c r="Y59" s="1628"/>
      <c r="Z59" s="1629">
        <v>90</v>
      </c>
      <c r="AA59" s="1630"/>
      <c r="AB59" s="1645">
        <f>ROUND(D$2*Z59*9500/100,2)</f>
        <v>8657.35</v>
      </c>
      <c r="AC59" s="1645"/>
      <c r="AD59" s="1646">
        <v>410</v>
      </c>
      <c r="AE59" s="1615"/>
      <c r="AF59" s="444"/>
      <c r="AH59" s="480" t="s">
        <v>643</v>
      </c>
      <c r="AI59" s="481"/>
      <c r="AJ59" s="481"/>
      <c r="AK59" s="481"/>
      <c r="AL59" s="481"/>
      <c r="AM59" s="481"/>
      <c r="AN59" s="478"/>
      <c r="AO59" s="478"/>
      <c r="AP59" s="478"/>
      <c r="AQ59" s="479"/>
    </row>
    <row r="60" spans="1:43" ht="12.9" customHeight="1">
      <c r="A60" s="353"/>
      <c r="B60" s="372"/>
      <c r="C60" s="485">
        <v>29000</v>
      </c>
      <c r="D60" s="484">
        <v>0.2</v>
      </c>
      <c r="E60" s="372"/>
      <c r="F60" s="372"/>
      <c r="G60" s="381"/>
      <c r="H60" s="1692"/>
      <c r="I60" s="1693"/>
      <c r="J60" s="1693"/>
      <c r="K60" s="1693"/>
      <c r="L60" s="1693"/>
      <c r="M60" s="1693"/>
      <c r="N60" s="486"/>
      <c r="O60" s="486"/>
      <c r="P60" s="486"/>
      <c r="Q60" s="486"/>
      <c r="W60" s="470" t="s">
        <v>617</v>
      </c>
      <c r="X60" s="471"/>
      <c r="Y60" s="471"/>
      <c r="Z60" s="1629">
        <v>85</v>
      </c>
      <c r="AA60" s="1630"/>
      <c r="AB60" s="1645">
        <f>ROUND(D$2*Z60*9500/100,2)</f>
        <v>8176.39</v>
      </c>
      <c r="AC60" s="1645"/>
      <c r="AD60" s="1646">
        <v>420</v>
      </c>
      <c r="AE60" s="1615"/>
      <c r="AF60" s="444"/>
      <c r="AH60" s="480" t="s">
        <v>644</v>
      </c>
      <c r="AI60" s="481"/>
      <c r="AJ60" s="481"/>
      <c r="AK60" s="481"/>
      <c r="AL60" s="481"/>
      <c r="AM60" s="481"/>
      <c r="AN60" s="460">
        <v>10</v>
      </c>
      <c r="AO60" s="460">
        <v>1</v>
      </c>
      <c r="AP60" s="460">
        <v>2</v>
      </c>
      <c r="AQ60" s="461" t="s">
        <v>611</v>
      </c>
    </row>
    <row r="61" spans="1:43" ht="12.9" customHeight="1">
      <c r="A61" s="353"/>
      <c r="B61" s="372"/>
      <c r="C61" s="483">
        <v>106000</v>
      </c>
      <c r="D61" s="484">
        <v>0.27</v>
      </c>
      <c r="E61" s="372"/>
      <c r="F61" s="372"/>
      <c r="G61" s="381"/>
      <c r="H61" s="1692"/>
      <c r="I61" s="1693"/>
      <c r="J61" s="1693"/>
      <c r="K61" s="1693"/>
      <c r="L61" s="1693"/>
      <c r="M61" s="1693"/>
      <c r="N61" s="486"/>
      <c r="O61" s="486"/>
      <c r="P61" s="486"/>
      <c r="Q61" s="486"/>
      <c r="W61" s="1694" t="s">
        <v>645</v>
      </c>
      <c r="X61" s="1695"/>
      <c r="Y61" s="1695"/>
      <c r="Z61" s="1695"/>
      <c r="AA61" s="1695"/>
      <c r="AB61" s="1695"/>
      <c r="AC61" s="1695"/>
      <c r="AD61" s="1695"/>
      <c r="AE61" s="1696"/>
      <c r="AF61" s="444"/>
      <c r="AH61" s="480" t="s">
        <v>646</v>
      </c>
      <c r="AI61" s="481"/>
      <c r="AJ61" s="481"/>
      <c r="AK61" s="481"/>
      <c r="AL61" s="481"/>
      <c r="AM61" s="481"/>
      <c r="AN61" s="460"/>
      <c r="AO61" s="460"/>
      <c r="AP61" s="460"/>
      <c r="AQ61" s="461"/>
    </row>
    <row r="62" spans="1:43" ht="12.9" customHeight="1">
      <c r="A62" s="378" t="s">
        <v>103</v>
      </c>
      <c r="B62" s="379"/>
      <c r="C62" s="379"/>
      <c r="D62" s="379"/>
      <c r="E62" s="394"/>
      <c r="F62" s="394"/>
      <c r="G62" s="381"/>
      <c r="H62" s="1692"/>
      <c r="I62" s="1693"/>
      <c r="J62" s="1693"/>
      <c r="K62" s="1693"/>
      <c r="L62" s="1693"/>
      <c r="M62" s="1693"/>
      <c r="N62" s="486"/>
      <c r="O62" s="486"/>
      <c r="P62" s="486"/>
      <c r="Q62" s="486"/>
      <c r="W62" s="1627" t="s">
        <v>609</v>
      </c>
      <c r="X62" s="1628"/>
      <c r="Y62" s="1628"/>
      <c r="Z62" s="1629">
        <v>115</v>
      </c>
      <c r="AA62" s="1630"/>
      <c r="AB62" s="1645">
        <f>ROUND(D$2*Z62*9500/100,2)</f>
        <v>11062.17</v>
      </c>
      <c r="AC62" s="1645"/>
      <c r="AD62" s="1646">
        <v>580</v>
      </c>
      <c r="AE62" s="1615"/>
      <c r="AF62" s="444"/>
      <c r="AH62" s="480" t="s">
        <v>622</v>
      </c>
      <c r="AI62" s="481"/>
      <c r="AJ62" s="481"/>
      <c r="AK62" s="481"/>
      <c r="AL62" s="481"/>
      <c r="AM62" s="481"/>
      <c r="AN62" s="460"/>
      <c r="AO62" s="460"/>
      <c r="AP62" s="460"/>
      <c r="AQ62" s="461"/>
    </row>
    <row r="63" spans="1:43" ht="12.9" customHeight="1">
      <c r="A63" s="353" t="s">
        <v>508</v>
      </c>
      <c r="B63" s="372"/>
      <c r="C63" s="371"/>
      <c r="D63" s="487">
        <v>7.5899999999999995E-2</v>
      </c>
      <c r="E63" s="388"/>
      <c r="F63" s="388"/>
      <c r="G63" s="488"/>
      <c r="H63" s="1692"/>
      <c r="I63" s="1693"/>
      <c r="J63" s="1693"/>
      <c r="K63" s="1693"/>
      <c r="L63" s="1693"/>
      <c r="M63" s="1693"/>
      <c r="N63" s="486"/>
      <c r="O63" s="486"/>
      <c r="P63" s="486"/>
      <c r="Q63" s="486"/>
      <c r="W63" s="1627" t="s">
        <v>613</v>
      </c>
      <c r="X63" s="1628"/>
      <c r="Y63" s="1628"/>
      <c r="Z63" s="1629">
        <v>105</v>
      </c>
      <c r="AA63" s="1630"/>
      <c r="AB63" s="1645">
        <f>ROUND(D$2*Z63*9500/100,2)</f>
        <v>10100.25</v>
      </c>
      <c r="AC63" s="1645"/>
      <c r="AD63" s="1646">
        <v>590</v>
      </c>
      <c r="AE63" s="1615"/>
      <c r="AF63" s="444"/>
      <c r="AH63" s="451" t="s">
        <v>647</v>
      </c>
      <c r="AI63" s="457"/>
      <c r="AJ63" s="457"/>
      <c r="AK63" s="457"/>
      <c r="AL63" s="457"/>
      <c r="AM63" s="457"/>
      <c r="AN63" s="460">
        <v>10</v>
      </c>
      <c r="AO63" s="460">
        <v>2</v>
      </c>
      <c r="AP63" s="460">
        <v>2</v>
      </c>
      <c r="AQ63" s="461" t="s">
        <v>611</v>
      </c>
    </row>
    <row r="64" spans="1:43" ht="12.9" customHeight="1" thickBot="1">
      <c r="A64" s="489"/>
      <c r="B64" s="490"/>
      <c r="C64" s="490"/>
      <c r="D64" s="491"/>
      <c r="E64" s="490"/>
      <c r="F64" s="490"/>
      <c r="G64" s="492"/>
      <c r="H64" s="1691" t="s">
        <v>648</v>
      </c>
      <c r="I64" s="1691"/>
      <c r="J64" s="1691"/>
      <c r="K64" s="1691"/>
      <c r="L64" s="1691"/>
      <c r="M64" s="1691"/>
      <c r="N64" s="247"/>
      <c r="O64" s="247"/>
      <c r="P64" s="247"/>
      <c r="Q64" s="247"/>
      <c r="W64" s="1627" t="s">
        <v>634</v>
      </c>
      <c r="X64" s="1628"/>
      <c r="Y64" s="1628"/>
      <c r="Z64" s="1629">
        <v>95</v>
      </c>
      <c r="AA64" s="1630"/>
      <c r="AB64" s="1645">
        <f>ROUND(D$2*Z64*9500/100,2)</f>
        <v>9138.32</v>
      </c>
      <c r="AC64" s="1645"/>
      <c r="AD64" s="1646">
        <v>600</v>
      </c>
      <c r="AE64" s="1615"/>
      <c r="AF64" s="444"/>
      <c r="AH64" s="451" t="s">
        <v>649</v>
      </c>
      <c r="AI64" s="457"/>
      <c r="AJ64" s="457"/>
      <c r="AK64" s="457"/>
      <c r="AL64" s="457"/>
      <c r="AM64" s="457"/>
      <c r="AN64" s="454"/>
      <c r="AO64" s="454"/>
      <c r="AP64" s="454"/>
      <c r="AQ64" s="455"/>
    </row>
    <row r="65" spans="1:43" ht="15" customHeight="1" thickTop="1" thickBot="1">
      <c r="H65" s="1691"/>
      <c r="I65" s="1691"/>
      <c r="J65" s="1691"/>
      <c r="K65" s="1691"/>
      <c r="L65" s="1691"/>
      <c r="M65" s="1691"/>
      <c r="W65" s="1627" t="s">
        <v>617</v>
      </c>
      <c r="X65" s="1628"/>
      <c r="Y65" s="1628"/>
      <c r="Z65" s="1629">
        <v>90</v>
      </c>
      <c r="AA65" s="1630"/>
      <c r="AB65" s="1645">
        <f>ROUND(D$2*Z65*9500/100,2)</f>
        <v>8657.35</v>
      </c>
      <c r="AC65" s="1645"/>
      <c r="AD65" s="1646">
        <v>610</v>
      </c>
      <c r="AE65" s="1615"/>
      <c r="AF65" s="444"/>
      <c r="AH65" s="451" t="s">
        <v>650</v>
      </c>
      <c r="AI65" s="452"/>
      <c r="AJ65" s="452"/>
      <c r="AK65" s="452"/>
      <c r="AL65" s="452"/>
      <c r="AM65" s="453"/>
      <c r="AN65" s="454">
        <v>10</v>
      </c>
      <c r="AO65" s="454">
        <v>2</v>
      </c>
      <c r="AP65" s="454">
        <v>1</v>
      </c>
      <c r="AQ65" s="455" t="s">
        <v>611</v>
      </c>
    </row>
    <row r="66" spans="1:43" ht="24.9" customHeight="1" thickTop="1">
      <c r="A66" s="493" t="s">
        <v>651</v>
      </c>
      <c r="B66" s="494"/>
      <c r="C66" s="494"/>
      <c r="D66" s="494"/>
      <c r="E66" s="494"/>
      <c r="F66" s="494"/>
      <c r="G66" s="495"/>
      <c r="H66" s="495"/>
      <c r="I66" s="275"/>
      <c r="J66" s="275"/>
      <c r="K66" s="275"/>
      <c r="L66" s="275"/>
      <c r="M66" s="276"/>
      <c r="W66" s="1683" t="s">
        <v>652</v>
      </c>
      <c r="X66" s="1684"/>
      <c r="Y66" s="1684"/>
      <c r="Z66" s="1684"/>
      <c r="AA66" s="1684"/>
      <c r="AB66" s="1684"/>
      <c r="AC66" s="1684"/>
      <c r="AD66" s="1684"/>
      <c r="AE66" s="1685"/>
      <c r="AF66" s="444"/>
      <c r="AH66" s="451" t="s">
        <v>653</v>
      </c>
      <c r="AI66" s="452"/>
      <c r="AJ66" s="452"/>
      <c r="AK66" s="452"/>
      <c r="AL66" s="452"/>
      <c r="AM66" s="453"/>
      <c r="AN66" s="454">
        <v>10</v>
      </c>
      <c r="AO66" s="454">
        <v>3</v>
      </c>
      <c r="AP66" s="454">
        <v>1</v>
      </c>
      <c r="AQ66" s="455" t="s">
        <v>611</v>
      </c>
    </row>
    <row r="67" spans="1:43" ht="44.25" customHeight="1">
      <c r="A67" s="1686" t="s">
        <v>654</v>
      </c>
      <c r="B67" s="1687"/>
      <c r="C67" s="1687"/>
      <c r="D67" s="1687"/>
      <c r="E67" s="1687"/>
      <c r="F67" s="1687"/>
      <c r="G67" s="1687"/>
      <c r="H67" s="1687"/>
      <c r="I67" s="1687"/>
      <c r="J67" s="1687"/>
      <c r="K67" s="1687"/>
      <c r="L67" s="1687"/>
      <c r="M67" s="1688"/>
      <c r="N67" s="496"/>
      <c r="O67" s="496"/>
      <c r="P67" s="496"/>
      <c r="Q67" s="496"/>
      <c r="R67" s="496"/>
      <c r="W67" s="1627" t="s">
        <v>655</v>
      </c>
      <c r="X67" s="1628"/>
      <c r="Y67" s="1628"/>
      <c r="Z67" s="1629">
        <v>90</v>
      </c>
      <c r="AA67" s="1630"/>
      <c r="AB67" s="1645">
        <f>ROUND(D$2*Z67*9500/100,2)</f>
        <v>8657.35</v>
      </c>
      <c r="AC67" s="1645"/>
      <c r="AD67" s="1689">
        <v>1210</v>
      </c>
      <c r="AE67" s="1690"/>
      <c r="AF67" s="497"/>
      <c r="AH67" s="451" t="s">
        <v>656</v>
      </c>
      <c r="AI67" s="452"/>
      <c r="AJ67" s="452"/>
      <c r="AK67" s="452"/>
      <c r="AL67" s="452"/>
      <c r="AM67" s="453"/>
      <c r="AN67" s="454">
        <v>9</v>
      </c>
      <c r="AO67" s="454">
        <v>1</v>
      </c>
      <c r="AP67" s="454">
        <v>1</v>
      </c>
      <c r="AQ67" s="455" t="s">
        <v>611</v>
      </c>
    </row>
    <row r="68" spans="1:43" ht="24.9" customHeight="1">
      <c r="A68" s="1686" t="s">
        <v>657</v>
      </c>
      <c r="B68" s="1687"/>
      <c r="C68" s="1687"/>
      <c r="D68" s="1687"/>
      <c r="E68" s="1687"/>
      <c r="F68" s="1687"/>
      <c r="G68" s="1687"/>
      <c r="H68" s="1687"/>
      <c r="I68" s="1687"/>
      <c r="J68" s="1687"/>
      <c r="K68" s="1687"/>
      <c r="L68" s="1687"/>
      <c r="M68" s="1688"/>
      <c r="N68" s="498"/>
      <c r="O68" s="498"/>
      <c r="P68" s="498"/>
      <c r="Q68" s="498"/>
      <c r="R68" s="498"/>
      <c r="W68" s="1627" t="s">
        <v>634</v>
      </c>
      <c r="X68" s="1628"/>
      <c r="Y68" s="1628"/>
      <c r="Z68" s="1629">
        <v>80</v>
      </c>
      <c r="AA68" s="1630"/>
      <c r="AB68" s="1645">
        <f>ROUND(D$2*Z68*9500/100,2)</f>
        <v>7695.43</v>
      </c>
      <c r="AC68" s="1645"/>
      <c r="AD68" s="1689">
        <v>1220</v>
      </c>
      <c r="AE68" s="1690"/>
      <c r="AF68" s="497"/>
      <c r="AH68" s="451" t="s">
        <v>658</v>
      </c>
      <c r="AI68" s="452"/>
      <c r="AJ68" s="452"/>
      <c r="AK68" s="452"/>
      <c r="AL68" s="452"/>
      <c r="AM68" s="452"/>
      <c r="AN68" s="454">
        <v>9</v>
      </c>
      <c r="AO68" s="454">
        <v>2</v>
      </c>
      <c r="AP68" s="454">
        <v>1</v>
      </c>
      <c r="AQ68" s="455" t="s">
        <v>611</v>
      </c>
    </row>
    <row r="69" spans="1:43" ht="24.9" customHeight="1" thickBot="1">
      <c r="A69" s="1703" t="s">
        <v>659</v>
      </c>
      <c r="B69" s="1704"/>
      <c r="C69" s="1704"/>
      <c r="D69" s="1704"/>
      <c r="E69" s="1704"/>
      <c r="F69" s="1704"/>
      <c r="G69" s="1704"/>
      <c r="H69" s="1704"/>
      <c r="I69" s="1704"/>
      <c r="J69" s="1704"/>
      <c r="K69" s="1704"/>
      <c r="L69" s="1704"/>
      <c r="M69" s="1705"/>
      <c r="N69" s="499"/>
      <c r="O69" s="499"/>
      <c r="P69" s="499"/>
      <c r="Q69" s="499"/>
      <c r="R69" s="499"/>
      <c r="W69" s="1627" t="s">
        <v>617</v>
      </c>
      <c r="X69" s="1628"/>
      <c r="Y69" s="1628"/>
      <c r="Z69" s="1629">
        <v>70</v>
      </c>
      <c r="AA69" s="1630"/>
      <c r="AB69" s="1645">
        <f>ROUND(D$2*Z69*9500/100,2)</f>
        <v>6733.5</v>
      </c>
      <c r="AC69" s="1645"/>
      <c r="AD69" s="1689">
        <v>1230</v>
      </c>
      <c r="AE69" s="1690"/>
      <c r="AF69" s="497"/>
      <c r="AH69" s="500" t="s">
        <v>660</v>
      </c>
      <c r="AI69" s="501"/>
      <c r="AJ69" s="501"/>
      <c r="AK69" s="501"/>
      <c r="AL69" s="501"/>
      <c r="AM69" s="501"/>
      <c r="AN69" s="502">
        <v>9</v>
      </c>
      <c r="AO69" s="502">
        <v>3</v>
      </c>
      <c r="AP69" s="502">
        <v>1</v>
      </c>
      <c r="AQ69" s="503" t="s">
        <v>611</v>
      </c>
    </row>
    <row r="70" spans="1:43" ht="12.75" customHeight="1" thickTop="1" thickBot="1">
      <c r="A70" s="504"/>
      <c r="B70" s="504"/>
      <c r="C70" s="504"/>
      <c r="D70" s="504"/>
      <c r="E70" s="504"/>
      <c r="F70" s="504"/>
      <c r="G70" s="504"/>
      <c r="H70" s="504"/>
      <c r="I70" s="504"/>
      <c r="J70" s="504"/>
      <c r="K70" s="504"/>
      <c r="L70" s="504"/>
      <c r="M70" s="504"/>
      <c r="N70" s="499"/>
      <c r="O70" s="499"/>
      <c r="P70" s="499"/>
      <c r="Q70" s="499"/>
      <c r="R70" s="499"/>
      <c r="W70" s="1697" t="s">
        <v>661</v>
      </c>
      <c r="X70" s="1698"/>
      <c r="Y70" s="1698"/>
      <c r="Z70" s="1698"/>
      <c r="AA70" s="1698"/>
      <c r="AB70" s="1698"/>
      <c r="AC70" s="1698"/>
      <c r="AD70" s="1698"/>
      <c r="AE70" s="1699"/>
      <c r="AF70" s="444"/>
    </row>
    <row r="71" spans="1:43" ht="12.75" customHeight="1" thickTop="1">
      <c r="A71" s="1700" t="s">
        <v>662</v>
      </c>
      <c r="B71" s="1701"/>
      <c r="C71" s="1701"/>
      <c r="D71" s="1702"/>
      <c r="E71" s="504"/>
      <c r="F71" s="504"/>
      <c r="G71" s="504"/>
      <c r="H71" s="504"/>
      <c r="I71" s="504"/>
      <c r="J71" s="504"/>
      <c r="K71" s="504"/>
      <c r="L71" s="504"/>
      <c r="M71" s="504"/>
      <c r="N71" s="499"/>
      <c r="O71" s="499"/>
      <c r="P71" s="499"/>
      <c r="Q71" s="499"/>
      <c r="R71" s="499"/>
      <c r="W71" s="1627" t="s">
        <v>609</v>
      </c>
      <c r="X71" s="1628"/>
      <c r="Y71" s="1628"/>
      <c r="Z71" s="1629">
        <v>65</v>
      </c>
      <c r="AA71" s="1630"/>
      <c r="AB71" s="1645">
        <f>ROUND(D$2*Z71*9500/100,2)</f>
        <v>6252.53</v>
      </c>
      <c r="AC71" s="1645"/>
      <c r="AD71" s="1646">
        <v>620</v>
      </c>
      <c r="AE71" s="1615"/>
      <c r="AF71" s="444"/>
    </row>
    <row r="72" spans="1:43" ht="15" customHeight="1">
      <c r="A72" s="505">
        <f>$H$14*12</f>
        <v>51040.799999999996</v>
      </c>
      <c r="B72" s="506" t="s">
        <v>663</v>
      </c>
      <c r="C72" s="506"/>
      <c r="D72" s="507"/>
      <c r="W72" s="1627" t="s">
        <v>613</v>
      </c>
      <c r="X72" s="1628"/>
      <c r="Y72" s="1628"/>
      <c r="Z72" s="1629">
        <v>65</v>
      </c>
      <c r="AA72" s="1630"/>
      <c r="AB72" s="1645">
        <f>ROUND(D$2*Z72*9500/100,2)</f>
        <v>6252.53</v>
      </c>
      <c r="AC72" s="1645"/>
      <c r="AD72" s="1646">
        <v>630</v>
      </c>
      <c r="AE72" s="1615"/>
      <c r="AF72" s="444"/>
    </row>
    <row r="73" spans="1:43" ht="12.75" customHeight="1" thickBot="1">
      <c r="A73" s="1706" t="s">
        <v>664</v>
      </c>
      <c r="B73" s="1707"/>
      <c r="C73" s="508" t="s">
        <v>665</v>
      </c>
      <c r="D73" s="509" t="s">
        <v>214</v>
      </c>
      <c r="W73" s="1708" t="s">
        <v>617</v>
      </c>
      <c r="X73" s="1709"/>
      <c r="Y73" s="1709"/>
      <c r="Z73" s="1710">
        <v>65</v>
      </c>
      <c r="AA73" s="1711"/>
      <c r="AB73" s="1712">
        <f>ROUND(D$2*Z73*9500/100,2)</f>
        <v>6252.53</v>
      </c>
      <c r="AC73" s="1712"/>
      <c r="AD73" s="1713">
        <v>640</v>
      </c>
      <c r="AE73" s="1714"/>
      <c r="AF73" s="444"/>
    </row>
    <row r="74" spans="1:43" s="512" customFormat="1" ht="12.75" customHeight="1" thickTop="1">
      <c r="A74" s="1721" t="s">
        <v>666</v>
      </c>
      <c r="B74" s="1722"/>
      <c r="C74" s="510">
        <v>0.5</v>
      </c>
      <c r="D74" s="511">
        <f>$A$72*C74*15%/12</f>
        <v>319.00499999999994</v>
      </c>
      <c r="H74" s="414"/>
      <c r="I74" s="414"/>
      <c r="J74" s="414"/>
      <c r="K74" s="414"/>
      <c r="L74" s="414"/>
      <c r="M74" s="414"/>
      <c r="N74" s="414"/>
      <c r="O74" s="414"/>
      <c r="P74" s="414"/>
      <c r="Q74" s="414"/>
      <c r="R74" s="414"/>
      <c r="S74" s="414"/>
      <c r="T74" s="414"/>
      <c r="U74" s="414"/>
      <c r="V74" s="414"/>
      <c r="W74" s="414"/>
      <c r="AA74" s="513"/>
    </row>
    <row r="75" spans="1:43" s="512" customFormat="1" ht="12.75" customHeight="1">
      <c r="A75" s="1717" t="s">
        <v>667</v>
      </c>
      <c r="B75" s="1718"/>
      <c r="C75" s="514">
        <v>0.5</v>
      </c>
      <c r="D75" s="511">
        <f t="shared" ref="D75:D84" si="13">$A$72*C75*15%/12</f>
        <v>319.00499999999994</v>
      </c>
      <c r="H75" s="414"/>
      <c r="I75" s="414"/>
      <c r="J75" s="414"/>
      <c r="K75" s="414"/>
      <c r="L75" s="414"/>
      <c r="M75" s="414"/>
      <c r="N75" s="414"/>
      <c r="O75" s="414"/>
      <c r="P75" s="414"/>
      <c r="Q75" s="414"/>
      <c r="R75" s="414"/>
      <c r="S75" s="414"/>
      <c r="T75" s="414"/>
      <c r="U75" s="414"/>
      <c r="V75" s="414"/>
      <c r="W75" s="414"/>
      <c r="AA75" s="513"/>
    </row>
    <row r="76" spans="1:43" s="512" customFormat="1" ht="12.75" customHeight="1">
      <c r="A76" s="1717" t="s">
        <v>668</v>
      </c>
      <c r="B76" s="1718"/>
      <c r="C76" s="514">
        <v>0.57499999999999996</v>
      </c>
      <c r="D76" s="511">
        <f t="shared" si="13"/>
        <v>366.85574999999994</v>
      </c>
      <c r="H76" s="414"/>
      <c r="I76" s="414"/>
      <c r="J76" s="414"/>
      <c r="K76" s="414"/>
      <c r="L76" s="414"/>
      <c r="M76" s="414"/>
      <c r="N76" s="414"/>
      <c r="O76" s="414"/>
      <c r="P76" s="414"/>
      <c r="Q76" s="414"/>
      <c r="R76" s="414"/>
      <c r="S76" s="414"/>
      <c r="T76" s="414"/>
      <c r="U76" s="414"/>
      <c r="V76" s="414"/>
      <c r="W76" s="414"/>
      <c r="AA76" s="513"/>
    </row>
    <row r="77" spans="1:43" s="512" customFormat="1" ht="12.75" customHeight="1">
      <c r="A77" s="1717" t="s">
        <v>669</v>
      </c>
      <c r="B77" s="1718"/>
      <c r="C77" s="514">
        <v>0.65</v>
      </c>
      <c r="D77" s="511">
        <f t="shared" si="13"/>
        <v>414.70649999999995</v>
      </c>
      <c r="H77" s="414"/>
      <c r="I77" s="414"/>
      <c r="J77" s="414"/>
      <c r="K77" s="414"/>
      <c r="L77" s="414"/>
      <c r="M77" s="414"/>
      <c r="N77" s="414"/>
      <c r="O77" s="414"/>
      <c r="P77" s="414"/>
      <c r="Q77" s="414"/>
      <c r="R77" s="414"/>
      <c r="S77" s="414"/>
      <c r="T77" s="414"/>
      <c r="U77" s="414"/>
      <c r="V77" s="414"/>
      <c r="W77" s="414"/>
      <c r="AA77" s="513"/>
    </row>
    <row r="78" spans="1:43" s="512" customFormat="1" ht="12.75" customHeight="1">
      <c r="A78" s="1717" t="s">
        <v>670</v>
      </c>
      <c r="B78" s="1718"/>
      <c r="C78" s="514">
        <v>0.7</v>
      </c>
      <c r="D78" s="511">
        <f t="shared" si="13"/>
        <v>446.60699999999997</v>
      </c>
      <c r="H78" s="414"/>
      <c r="I78" s="414"/>
      <c r="J78" s="414"/>
      <c r="K78" s="414"/>
      <c r="L78" s="414"/>
      <c r="M78" s="414"/>
      <c r="N78" s="414"/>
      <c r="O78" s="414"/>
      <c r="P78" s="414"/>
      <c r="Q78" s="414"/>
      <c r="R78" s="414"/>
      <c r="S78" s="414"/>
      <c r="T78" s="414"/>
      <c r="U78" s="414"/>
      <c r="V78" s="414"/>
      <c r="W78" s="414"/>
      <c r="AA78" s="513"/>
    </row>
    <row r="79" spans="1:43" s="512" customFormat="1" ht="12.75" customHeight="1" thickBot="1">
      <c r="A79" s="1723" t="s">
        <v>671</v>
      </c>
      <c r="B79" s="1724"/>
      <c r="C79" s="515">
        <v>0.75</v>
      </c>
      <c r="D79" s="516">
        <f t="shared" si="13"/>
        <v>478.50749999999994</v>
      </c>
      <c r="H79" s="414"/>
      <c r="I79" s="414"/>
      <c r="J79" s="414"/>
      <c r="K79" s="414"/>
      <c r="L79" s="414"/>
      <c r="M79" s="414"/>
      <c r="N79" s="414"/>
      <c r="O79" s="414"/>
      <c r="P79" s="414"/>
      <c r="Q79" s="414"/>
      <c r="R79" s="414"/>
      <c r="S79" s="414"/>
      <c r="T79" s="414"/>
      <c r="U79" s="414"/>
      <c r="V79" s="414"/>
      <c r="W79" s="414"/>
      <c r="AA79" s="513"/>
    </row>
    <row r="80" spans="1:43" s="512" customFormat="1" ht="12.75" customHeight="1" thickTop="1">
      <c r="A80" s="1715" t="s">
        <v>672</v>
      </c>
      <c r="B80" s="1716"/>
      <c r="C80" s="517">
        <v>0.6</v>
      </c>
      <c r="D80" s="518">
        <f t="shared" si="13"/>
        <v>382.80599999999998</v>
      </c>
      <c r="H80" s="414"/>
      <c r="I80" s="414"/>
      <c r="J80" s="414"/>
      <c r="K80" s="414"/>
      <c r="L80" s="414"/>
      <c r="M80" s="414"/>
      <c r="N80" s="414"/>
      <c r="O80" s="414"/>
      <c r="P80" s="414"/>
      <c r="Q80" s="414"/>
      <c r="R80" s="414"/>
      <c r="S80" s="414"/>
      <c r="T80" s="414"/>
      <c r="U80" s="414"/>
      <c r="V80" s="414"/>
      <c r="W80" s="414"/>
      <c r="AA80" s="513"/>
    </row>
    <row r="81" spans="1:27" s="512" customFormat="1" ht="12.75" customHeight="1">
      <c r="A81" s="1717" t="s">
        <v>673</v>
      </c>
      <c r="B81" s="1718"/>
      <c r="C81" s="514">
        <v>0.67500000000000004</v>
      </c>
      <c r="D81" s="511">
        <f t="shared" si="13"/>
        <v>430.65675000000005</v>
      </c>
      <c r="H81" s="414"/>
      <c r="I81" s="414"/>
      <c r="J81" s="414"/>
      <c r="K81" s="414"/>
      <c r="L81" s="414"/>
      <c r="M81" s="414"/>
      <c r="N81" s="414"/>
      <c r="O81" s="414"/>
      <c r="P81" s="414"/>
      <c r="Q81" s="414"/>
      <c r="R81" s="414"/>
      <c r="S81" s="414"/>
      <c r="T81" s="414"/>
      <c r="U81" s="414"/>
      <c r="V81" s="414"/>
      <c r="W81" s="414"/>
      <c r="AA81" s="513"/>
    </row>
    <row r="82" spans="1:27" s="512" customFormat="1" ht="12.75" customHeight="1">
      <c r="A82" s="1717" t="s">
        <v>674</v>
      </c>
      <c r="B82" s="1718"/>
      <c r="C82" s="514">
        <v>0.75</v>
      </c>
      <c r="D82" s="511">
        <f t="shared" si="13"/>
        <v>478.50749999999994</v>
      </c>
      <c r="H82" s="414"/>
      <c r="I82" s="414"/>
      <c r="J82" s="414"/>
      <c r="K82" s="414"/>
      <c r="L82" s="414"/>
      <c r="M82" s="414"/>
      <c r="N82" s="414"/>
      <c r="O82" s="414"/>
      <c r="P82" s="414"/>
      <c r="Q82" s="414"/>
      <c r="R82" s="414"/>
      <c r="S82" s="414"/>
      <c r="T82" s="414"/>
      <c r="U82" s="414"/>
      <c r="V82" s="414"/>
      <c r="W82" s="414"/>
      <c r="AA82" s="513"/>
    </row>
    <row r="83" spans="1:27" s="512" customFormat="1" ht="12.75" customHeight="1">
      <c r="A83" s="1717" t="s">
        <v>675</v>
      </c>
      <c r="B83" s="1718"/>
      <c r="C83" s="514">
        <v>0.8</v>
      </c>
      <c r="D83" s="511">
        <f t="shared" si="13"/>
        <v>510.40799999999996</v>
      </c>
      <c r="H83" s="414"/>
      <c r="I83" s="414"/>
      <c r="J83" s="414"/>
      <c r="K83" s="414"/>
      <c r="L83" s="414"/>
      <c r="M83" s="414"/>
      <c r="N83" s="414"/>
      <c r="O83" s="414"/>
      <c r="P83" s="414"/>
      <c r="Q83" s="414"/>
      <c r="R83" s="414"/>
      <c r="S83" s="414"/>
      <c r="T83" s="414"/>
      <c r="U83" s="414"/>
      <c r="V83" s="414"/>
      <c r="W83" s="414"/>
      <c r="AA83" s="513"/>
    </row>
    <row r="84" spans="1:27" s="512" customFormat="1" ht="12.75" customHeight="1" thickBot="1">
      <c r="A84" s="1719" t="s">
        <v>676</v>
      </c>
      <c r="B84" s="1720"/>
      <c r="C84" s="519">
        <v>0.85</v>
      </c>
      <c r="D84" s="520">
        <f t="shared" si="13"/>
        <v>542.30849999999987</v>
      </c>
      <c r="H84" s="414"/>
      <c r="I84" s="414"/>
      <c r="J84" s="414"/>
      <c r="K84" s="414"/>
      <c r="L84" s="414"/>
      <c r="M84" s="414"/>
      <c r="N84" s="414"/>
      <c r="O84" s="414"/>
      <c r="P84" s="414"/>
      <c r="Q84" s="414"/>
      <c r="R84" s="414"/>
      <c r="S84" s="414"/>
      <c r="T84" s="414"/>
      <c r="U84" s="414"/>
      <c r="V84" s="414"/>
      <c r="W84" s="414"/>
      <c r="AA84" s="513"/>
    </row>
    <row r="85" spans="1:27" ht="12" thickTop="1">
      <c r="AA85" s="521"/>
    </row>
    <row r="86" spans="1:27">
      <c r="AA86" s="521"/>
    </row>
    <row r="87" spans="1:27">
      <c r="A87" s="247"/>
      <c r="AA87" s="521"/>
    </row>
    <row r="88" spans="1:27">
      <c r="AA88" s="521"/>
    </row>
    <row r="89" spans="1:27">
      <c r="C89" s="464"/>
      <c r="AA89" s="521"/>
    </row>
    <row r="90" spans="1:27">
      <c r="AA90" s="521"/>
    </row>
    <row r="91" spans="1:27">
      <c r="AA91" s="521"/>
    </row>
    <row r="92" spans="1:27">
      <c r="AA92" s="521"/>
    </row>
    <row r="93" spans="1:27">
      <c r="AA93" s="521"/>
    </row>
    <row r="94" spans="1:27">
      <c r="AA94" s="521"/>
    </row>
    <row r="95" spans="1:27">
      <c r="AA95" s="521"/>
    </row>
    <row r="96" spans="1:27">
      <c r="AA96" s="521"/>
    </row>
    <row r="97" spans="27:27">
      <c r="AA97" s="521"/>
    </row>
    <row r="98" spans="27:27">
      <c r="AA98" s="521"/>
    </row>
    <row r="99" spans="27:27">
      <c r="AA99" s="521"/>
    </row>
    <row r="100" spans="27:27">
      <c r="AA100" s="521"/>
    </row>
    <row r="101" spans="27:27">
      <c r="AA101" s="521"/>
    </row>
    <row r="102" spans="27:27">
      <c r="AA102" s="521"/>
    </row>
    <row r="103" spans="27:27">
      <c r="AA103" s="521"/>
    </row>
    <row r="104" spans="27:27">
      <c r="AA104" s="521"/>
    </row>
    <row r="105" spans="27:27">
      <c r="AA105" s="521"/>
    </row>
    <row r="106" spans="27:27">
      <c r="AA106" s="521"/>
    </row>
    <row r="107" spans="27:27">
      <c r="AA107" s="521"/>
    </row>
    <row r="108" spans="27:27">
      <c r="AA108" s="521"/>
    </row>
    <row r="109" spans="27:27">
      <c r="AA109" s="521"/>
    </row>
    <row r="110" spans="27:27">
      <c r="AA110" s="521"/>
    </row>
    <row r="111" spans="27:27">
      <c r="AA111" s="521"/>
    </row>
    <row r="112" spans="27:27">
      <c r="AA112" s="521"/>
    </row>
    <row r="113" spans="27:27">
      <c r="AA113" s="521"/>
    </row>
    <row r="114" spans="27:27">
      <c r="AA114" s="521"/>
    </row>
    <row r="115" spans="27:27">
      <c r="AA115" s="521"/>
    </row>
    <row r="116" spans="27:27">
      <c r="AA116" s="521"/>
    </row>
    <row r="117" spans="27:27" ht="12" customHeight="1">
      <c r="AA117" s="521"/>
    </row>
    <row r="118" spans="27:27" ht="12" customHeight="1">
      <c r="AA118" s="521"/>
    </row>
    <row r="119" spans="27:27" ht="12" customHeight="1">
      <c r="AA119" s="521"/>
    </row>
    <row r="120" spans="27:27">
      <c r="AA120" s="521"/>
    </row>
    <row r="121" spans="27:27">
      <c r="AA121" s="521"/>
    </row>
    <row r="122" spans="27:27">
      <c r="AA122" s="521"/>
    </row>
    <row r="123" spans="27:27">
      <c r="AA123" s="521"/>
    </row>
    <row r="124" spans="27:27">
      <c r="AA124" s="521"/>
    </row>
    <row r="125" spans="27:27">
      <c r="AA125" s="521"/>
    </row>
    <row r="126" spans="27:27">
      <c r="AA126" s="521"/>
    </row>
    <row r="127" spans="27:27">
      <c r="AA127" s="521"/>
    </row>
    <row r="128" spans="27:27">
      <c r="AA128" s="521"/>
    </row>
    <row r="129" spans="27:27">
      <c r="AA129" s="521"/>
    </row>
    <row r="130" spans="27:27">
      <c r="AA130" s="521"/>
    </row>
    <row r="131" spans="27:27">
      <c r="AA131" s="521"/>
    </row>
    <row r="132" spans="27:27">
      <c r="AA132" s="521"/>
    </row>
    <row r="133" spans="27:27">
      <c r="AA133" s="521"/>
    </row>
    <row r="134" spans="27:27">
      <c r="AA134" s="521"/>
    </row>
    <row r="135" spans="27:27">
      <c r="AA135" s="521"/>
    </row>
    <row r="136" spans="27:27">
      <c r="AA136" s="521"/>
    </row>
    <row r="137" spans="27:27">
      <c r="AA137" s="521"/>
    </row>
    <row r="138" spans="27:27">
      <c r="AA138" s="521"/>
    </row>
    <row r="139" spans="27:27">
      <c r="AA139" s="521"/>
    </row>
    <row r="140" spans="27:27">
      <c r="AA140" s="521"/>
    </row>
    <row r="141" spans="27:27">
      <c r="AA141" s="521"/>
    </row>
    <row r="142" spans="27:27">
      <c r="AA142" s="521"/>
    </row>
    <row r="143" spans="27:27">
      <c r="AA143" s="521"/>
    </row>
    <row r="144" spans="27:27">
      <c r="AA144" s="521"/>
    </row>
    <row r="145" spans="27:27">
      <c r="AA145" s="521"/>
    </row>
    <row r="146" spans="27:27">
      <c r="AA146" s="521"/>
    </row>
    <row r="147" spans="27:27">
      <c r="AA147" s="521"/>
    </row>
    <row r="148" spans="27:27">
      <c r="AA148" s="521"/>
    </row>
    <row r="149" spans="27:27">
      <c r="AA149" s="521"/>
    </row>
    <row r="150" spans="27:27">
      <c r="AA150" s="521"/>
    </row>
    <row r="151" spans="27:27">
      <c r="AA151" s="521"/>
    </row>
    <row r="152" spans="27:27">
      <c r="AA152" s="521"/>
    </row>
    <row r="153" spans="27:27">
      <c r="AA153" s="521"/>
    </row>
    <row r="154" spans="27:27">
      <c r="AA154" s="521"/>
    </row>
    <row r="155" spans="27:27">
      <c r="AA155" s="521"/>
    </row>
    <row r="156" spans="27:27">
      <c r="AA156" s="521"/>
    </row>
    <row r="157" spans="27:27">
      <c r="AA157" s="521"/>
    </row>
    <row r="158" spans="27:27">
      <c r="AA158" s="521"/>
    </row>
    <row r="159" spans="27:27">
      <c r="AA159" s="521"/>
    </row>
    <row r="160" spans="27:27">
      <c r="AA160" s="521"/>
    </row>
    <row r="161" spans="27:27">
      <c r="AA161" s="521"/>
    </row>
    <row r="162" spans="27:27">
      <c r="AA162" s="521"/>
    </row>
    <row r="163" spans="27:27">
      <c r="AA163" s="521"/>
    </row>
    <row r="164" spans="27:27">
      <c r="AA164" s="521"/>
    </row>
    <row r="165" spans="27:27">
      <c r="AA165" s="521"/>
    </row>
    <row r="166" spans="27:27">
      <c r="AA166" s="521"/>
    </row>
    <row r="167" spans="27:27">
      <c r="AA167" s="521"/>
    </row>
    <row r="168" spans="27:27">
      <c r="AA168" s="521"/>
    </row>
    <row r="169" spans="27:27">
      <c r="AA169" s="521"/>
    </row>
    <row r="170" spans="27:27">
      <c r="AA170" s="521"/>
    </row>
    <row r="171" spans="27:27">
      <c r="AA171" s="521"/>
    </row>
    <row r="172" spans="27:27">
      <c r="AA172" s="521"/>
    </row>
    <row r="173" spans="27:27">
      <c r="AA173" s="521"/>
    </row>
    <row r="174" spans="27:27">
      <c r="AA174" s="521"/>
    </row>
    <row r="175" spans="27:27">
      <c r="AA175" s="521"/>
    </row>
    <row r="176" spans="27:27">
      <c r="AA176" s="521"/>
    </row>
    <row r="177" spans="27:27">
      <c r="AA177" s="521"/>
    </row>
    <row r="178" spans="27:27">
      <c r="AA178" s="521"/>
    </row>
    <row r="179" spans="27:27">
      <c r="AA179" s="521"/>
    </row>
    <row r="180" spans="27:27">
      <c r="AA180" s="521"/>
    </row>
    <row r="181" spans="27:27">
      <c r="AA181" s="521"/>
    </row>
    <row r="182" spans="27:27">
      <c r="AA182" s="521"/>
    </row>
    <row r="183" spans="27:27">
      <c r="AA183" s="521"/>
    </row>
    <row r="184" spans="27:27">
      <c r="AA184" s="521"/>
    </row>
    <row r="185" spans="27:27">
      <c r="AA185" s="521"/>
    </row>
    <row r="186" spans="27:27">
      <c r="AA186" s="521"/>
    </row>
    <row r="187" spans="27:27">
      <c r="AA187" s="521"/>
    </row>
    <row r="188" spans="27:27">
      <c r="AA188" s="521"/>
    </row>
    <row r="189" spans="27:27">
      <c r="AA189" s="521"/>
    </row>
    <row r="190" spans="27:27">
      <c r="AA190" s="521"/>
    </row>
    <row r="191" spans="27:27">
      <c r="AA191" s="521"/>
    </row>
    <row r="192" spans="27:27">
      <c r="AA192" s="521"/>
    </row>
    <row r="193" spans="27:27">
      <c r="AA193" s="521"/>
    </row>
    <row r="194" spans="27:27">
      <c r="AA194" s="521"/>
    </row>
    <row r="195" spans="27:27">
      <c r="AA195" s="521"/>
    </row>
    <row r="196" spans="27:27">
      <c r="AA196" s="521"/>
    </row>
    <row r="197" spans="27:27">
      <c r="AA197" s="521"/>
    </row>
    <row r="198" spans="27:27">
      <c r="AA198" s="521"/>
    </row>
    <row r="199" spans="27:27">
      <c r="AA199" s="521"/>
    </row>
    <row r="200" spans="27:27">
      <c r="AA200" s="521"/>
    </row>
    <row r="201" spans="27:27">
      <c r="AA201" s="521"/>
    </row>
    <row r="202" spans="27:27">
      <c r="AA202" s="521"/>
    </row>
    <row r="203" spans="27:27">
      <c r="AA203" s="521"/>
    </row>
    <row r="204" spans="27:27">
      <c r="AA204" s="521"/>
    </row>
    <row r="205" spans="27:27">
      <c r="AA205" s="521"/>
    </row>
    <row r="206" spans="27:27">
      <c r="AA206" s="521"/>
    </row>
    <row r="207" spans="27:27">
      <c r="AA207" s="521"/>
    </row>
    <row r="208" spans="27:27">
      <c r="AA208" s="521"/>
    </row>
    <row r="209" spans="27:27">
      <c r="AA209" s="521"/>
    </row>
    <row r="210" spans="27:27">
      <c r="AA210" s="521"/>
    </row>
    <row r="211" spans="27:27">
      <c r="AA211" s="521"/>
    </row>
    <row r="212" spans="27:27">
      <c r="AA212" s="521"/>
    </row>
    <row r="213" spans="27:27">
      <c r="AA213" s="521"/>
    </row>
    <row r="214" spans="27:27">
      <c r="AA214" s="521"/>
    </row>
    <row r="215" spans="27:27">
      <c r="AA215" s="521"/>
    </row>
    <row r="216" spans="27:27">
      <c r="AA216" s="521"/>
    </row>
    <row r="217" spans="27:27">
      <c r="AA217" s="521"/>
    </row>
    <row r="218" spans="27:27">
      <c r="AA218" s="521"/>
    </row>
    <row r="219" spans="27:27">
      <c r="AA219" s="521"/>
    </row>
    <row r="220" spans="27:27">
      <c r="AA220" s="521"/>
    </row>
    <row r="221" spans="27:27">
      <c r="AA221" s="521"/>
    </row>
    <row r="222" spans="27:27">
      <c r="AA222" s="521"/>
    </row>
    <row r="223" spans="27:27">
      <c r="AA223" s="521"/>
    </row>
    <row r="224" spans="27:27">
      <c r="AA224" s="521"/>
    </row>
    <row r="225" spans="27:27">
      <c r="AA225" s="521"/>
    </row>
    <row r="226" spans="27:27">
      <c r="AA226" s="521"/>
    </row>
    <row r="227" spans="27:27">
      <c r="AA227" s="521"/>
    </row>
    <row r="228" spans="27:27">
      <c r="AA228" s="521"/>
    </row>
    <row r="229" spans="27:27">
      <c r="AA229" s="521"/>
    </row>
    <row r="230" spans="27:27">
      <c r="AA230" s="521"/>
    </row>
    <row r="231" spans="27:27">
      <c r="AA231" s="521"/>
    </row>
    <row r="232" spans="27:27">
      <c r="AA232" s="521"/>
    </row>
    <row r="233" spans="27:27">
      <c r="AA233" s="521"/>
    </row>
    <row r="234" spans="27:27">
      <c r="AA234" s="521"/>
    </row>
    <row r="235" spans="27:27">
      <c r="AA235" s="521"/>
    </row>
    <row r="236" spans="27:27">
      <c r="AA236" s="521"/>
    </row>
    <row r="237" spans="27:27">
      <c r="AA237" s="521"/>
    </row>
    <row r="238" spans="27:27">
      <c r="AA238" s="521"/>
    </row>
    <row r="239" spans="27:27">
      <c r="AA239" s="521"/>
    </row>
    <row r="240" spans="27:27">
      <c r="AA240" s="521"/>
    </row>
    <row r="241" spans="27:27">
      <c r="AA241" s="521"/>
    </row>
    <row r="242" spans="27:27">
      <c r="AA242" s="521"/>
    </row>
    <row r="243" spans="27:27">
      <c r="AA243" s="521"/>
    </row>
    <row r="244" spans="27:27">
      <c r="AA244" s="521"/>
    </row>
    <row r="245" spans="27:27">
      <c r="AA245" s="521"/>
    </row>
    <row r="246" spans="27:27">
      <c r="AA246" s="521"/>
    </row>
    <row r="247" spans="27:27">
      <c r="AA247" s="521"/>
    </row>
    <row r="248" spans="27:27">
      <c r="AA248" s="521"/>
    </row>
    <row r="249" spans="27:27">
      <c r="AA249" s="521"/>
    </row>
    <row r="250" spans="27:27">
      <c r="AA250" s="521"/>
    </row>
    <row r="251" spans="27:27">
      <c r="AA251" s="521"/>
    </row>
    <row r="252" spans="27:27">
      <c r="AA252" s="521"/>
    </row>
    <row r="253" spans="27:27">
      <c r="AA253" s="521"/>
    </row>
    <row r="254" spans="27:27">
      <c r="AA254" s="521"/>
    </row>
    <row r="255" spans="27:27">
      <c r="AA255" s="521"/>
    </row>
    <row r="256" spans="27:27">
      <c r="AA256" s="521"/>
    </row>
    <row r="257" spans="27:27">
      <c r="AA257" s="521"/>
    </row>
    <row r="258" spans="27:27">
      <c r="AA258" s="521"/>
    </row>
    <row r="259" spans="27:27">
      <c r="AA259" s="521"/>
    </row>
    <row r="260" spans="27:27">
      <c r="AA260" s="521"/>
    </row>
    <row r="261" spans="27:27">
      <c r="AA261" s="521"/>
    </row>
    <row r="262" spans="27:27">
      <c r="AA262" s="521"/>
    </row>
    <row r="263" spans="27:27">
      <c r="AA263" s="521"/>
    </row>
    <row r="264" spans="27:27">
      <c r="AA264" s="521"/>
    </row>
    <row r="265" spans="27:27">
      <c r="AA265" s="521"/>
    </row>
    <row r="266" spans="27:27">
      <c r="AA266" s="521"/>
    </row>
    <row r="267" spans="27:27">
      <c r="AA267" s="521"/>
    </row>
    <row r="268" spans="27:27">
      <c r="AA268" s="521"/>
    </row>
    <row r="269" spans="27:27">
      <c r="AA269" s="521"/>
    </row>
    <row r="270" spans="27:27">
      <c r="AA270" s="521"/>
    </row>
    <row r="271" spans="27:27">
      <c r="AA271" s="521"/>
    </row>
    <row r="272" spans="27:27">
      <c r="AA272" s="521"/>
    </row>
  </sheetData>
  <mergeCells count="236">
    <mergeCell ref="A80:B80"/>
    <mergeCell ref="A81:B81"/>
    <mergeCell ref="A82:B82"/>
    <mergeCell ref="A83:B83"/>
    <mergeCell ref="A84:B84"/>
    <mergeCell ref="A74:B74"/>
    <mergeCell ref="A75:B75"/>
    <mergeCell ref="A76:B76"/>
    <mergeCell ref="A77:B77"/>
    <mergeCell ref="A78:B78"/>
    <mergeCell ref="A79:B79"/>
    <mergeCell ref="W72:Y72"/>
    <mergeCell ref="Z72:AA72"/>
    <mergeCell ref="AB72:AC72"/>
    <mergeCell ref="AD72:AE72"/>
    <mergeCell ref="A73:B73"/>
    <mergeCell ref="W73:Y73"/>
    <mergeCell ref="Z73:AA73"/>
    <mergeCell ref="AB73:AC73"/>
    <mergeCell ref="AD73:AE73"/>
    <mergeCell ref="W70:AE70"/>
    <mergeCell ref="A71:D71"/>
    <mergeCell ref="W71:Y71"/>
    <mergeCell ref="Z71:AA71"/>
    <mergeCell ref="AB71:AC71"/>
    <mergeCell ref="AD71:AE71"/>
    <mergeCell ref="A68:M68"/>
    <mergeCell ref="W68:Y68"/>
    <mergeCell ref="Z68:AA68"/>
    <mergeCell ref="AB68:AC68"/>
    <mergeCell ref="AD68:AE68"/>
    <mergeCell ref="A69:M69"/>
    <mergeCell ref="W69:Y69"/>
    <mergeCell ref="Z69:AA69"/>
    <mergeCell ref="AB69:AC69"/>
    <mergeCell ref="AD69:AE69"/>
    <mergeCell ref="AB65:AC65"/>
    <mergeCell ref="AD65:AE65"/>
    <mergeCell ref="W66:AE66"/>
    <mergeCell ref="A67:M67"/>
    <mergeCell ref="W67:Y67"/>
    <mergeCell ref="Z67:AA67"/>
    <mergeCell ref="AB67:AC67"/>
    <mergeCell ref="AD67:AE67"/>
    <mergeCell ref="Z63:AA63"/>
    <mergeCell ref="AB63:AC63"/>
    <mergeCell ref="AD63:AE63"/>
    <mergeCell ref="H64:M65"/>
    <mergeCell ref="W64:Y64"/>
    <mergeCell ref="Z64:AA64"/>
    <mergeCell ref="AB64:AC64"/>
    <mergeCell ref="AD64:AE64"/>
    <mergeCell ref="W65:Y65"/>
    <mergeCell ref="Z65:AA65"/>
    <mergeCell ref="H60:M63"/>
    <mergeCell ref="Z60:AA60"/>
    <mergeCell ref="AB60:AC60"/>
    <mergeCell ref="AD60:AE60"/>
    <mergeCell ref="W61:AE61"/>
    <mergeCell ref="W62:Y62"/>
    <mergeCell ref="Z62:AA62"/>
    <mergeCell ref="AB62:AC62"/>
    <mergeCell ref="AD62:AE62"/>
    <mergeCell ref="W63:Y63"/>
    <mergeCell ref="I59:J59"/>
    <mergeCell ref="K59:L59"/>
    <mergeCell ref="W59:Y59"/>
    <mergeCell ref="Z59:AA59"/>
    <mergeCell ref="AB59:AC59"/>
    <mergeCell ref="AD59:AE59"/>
    <mergeCell ref="I58:J58"/>
    <mergeCell ref="K58:L58"/>
    <mergeCell ref="W58:Y58"/>
    <mergeCell ref="Z58:AA58"/>
    <mergeCell ref="AB58:AC58"/>
    <mergeCell ref="AD58:AE58"/>
    <mergeCell ref="I57:J57"/>
    <mergeCell ref="K57:L57"/>
    <mergeCell ref="W57:Y57"/>
    <mergeCell ref="Z57:AA57"/>
    <mergeCell ref="AB57:AC57"/>
    <mergeCell ref="AD57:AE57"/>
    <mergeCell ref="I55:L55"/>
    <mergeCell ref="Z55:AA55"/>
    <mergeCell ref="AB55:AC55"/>
    <mergeCell ref="AD55:AE55"/>
    <mergeCell ref="I56:J56"/>
    <mergeCell ref="K56:L56"/>
    <mergeCell ref="W56:AE56"/>
    <mergeCell ref="AB53:AC53"/>
    <mergeCell ref="AD53:AE53"/>
    <mergeCell ref="AB54:AC54"/>
    <mergeCell ref="AD54:AE54"/>
    <mergeCell ref="AB52:AC52"/>
    <mergeCell ref="AD52:AE52"/>
    <mergeCell ref="H53:I53"/>
    <mergeCell ref="J53:K53"/>
    <mergeCell ref="O53:Q53"/>
    <mergeCell ref="R53:S53"/>
    <mergeCell ref="T53:U53"/>
    <mergeCell ref="W53:Y53"/>
    <mergeCell ref="Z53:AA53"/>
    <mergeCell ref="H52:I52"/>
    <mergeCell ref="J52:K52"/>
    <mergeCell ref="O52:Q52"/>
    <mergeCell ref="R52:S52"/>
    <mergeCell ref="T52:U52"/>
    <mergeCell ref="W52:Y52"/>
    <mergeCell ref="H49:K49"/>
    <mergeCell ref="O49:Q49"/>
    <mergeCell ref="R49:S49"/>
    <mergeCell ref="T49:U49"/>
    <mergeCell ref="W49:Y49"/>
    <mergeCell ref="Z49:AA49"/>
    <mergeCell ref="A54:D54"/>
    <mergeCell ref="H54:I54"/>
    <mergeCell ref="W54:Y54"/>
    <mergeCell ref="Z54:AA54"/>
    <mergeCell ref="Z52:AA52"/>
    <mergeCell ref="O48:Q48"/>
    <mergeCell ref="R48:S48"/>
    <mergeCell ref="T48:U48"/>
    <mergeCell ref="W48:Y48"/>
    <mergeCell ref="Z48:AA48"/>
    <mergeCell ref="AB48:AC48"/>
    <mergeCell ref="AD48:AE48"/>
    <mergeCell ref="AD50:AE50"/>
    <mergeCell ref="H51:I51"/>
    <mergeCell ref="J51:K51"/>
    <mergeCell ref="O51:Q51"/>
    <mergeCell ref="R51:S51"/>
    <mergeCell ref="T51:U51"/>
    <mergeCell ref="W51:AE51"/>
    <mergeCell ref="AB49:AC49"/>
    <mergeCell ref="AD49:AE49"/>
    <mergeCell ref="H50:I50"/>
    <mergeCell ref="J50:K50"/>
    <mergeCell ref="O50:Q50"/>
    <mergeCell ref="R50:S50"/>
    <mergeCell ref="T50:U50"/>
    <mergeCell ref="W50:Y50"/>
    <mergeCell ref="Z50:AA50"/>
    <mergeCell ref="AB50:AC50"/>
    <mergeCell ref="AH45:AL45"/>
    <mergeCell ref="AN45:AO45"/>
    <mergeCell ref="AP45:AQ45"/>
    <mergeCell ref="O46:Q46"/>
    <mergeCell ref="R46:S46"/>
    <mergeCell ref="T46:U46"/>
    <mergeCell ref="W46:AE46"/>
    <mergeCell ref="AB47:AC47"/>
    <mergeCell ref="AD47:AE47"/>
    <mergeCell ref="O45:Q45"/>
    <mergeCell ref="R45:S45"/>
    <mergeCell ref="T45:U45"/>
    <mergeCell ref="W45:Y45"/>
    <mergeCell ref="Z45:AA45"/>
    <mergeCell ref="AB45:AC45"/>
    <mergeCell ref="AD45:AE45"/>
    <mergeCell ref="H47:L47"/>
    <mergeCell ref="O47:Q47"/>
    <mergeCell ref="R47:S47"/>
    <mergeCell ref="T47:U47"/>
    <mergeCell ref="W47:Y47"/>
    <mergeCell ref="Z47:AA47"/>
    <mergeCell ref="O43:U43"/>
    <mergeCell ref="W43:Y43"/>
    <mergeCell ref="Z43:AA43"/>
    <mergeCell ref="AB43:AC43"/>
    <mergeCell ref="AH43:AQ43"/>
    <mergeCell ref="O44:Q44"/>
    <mergeCell ref="R44:S44"/>
    <mergeCell ref="T44:U44"/>
    <mergeCell ref="W44:Y44"/>
    <mergeCell ref="Z44:AA44"/>
    <mergeCell ref="AB44:AC44"/>
    <mergeCell ref="AD44:AE44"/>
    <mergeCell ref="AH44:AQ44"/>
    <mergeCell ref="A36:B36"/>
    <mergeCell ref="P37:P40"/>
    <mergeCell ref="Q37:Q40"/>
    <mergeCell ref="R37:S40"/>
    <mergeCell ref="T37:U40"/>
    <mergeCell ref="F42:G42"/>
    <mergeCell ref="H42:L42"/>
    <mergeCell ref="X33:Y34"/>
    <mergeCell ref="P35:P36"/>
    <mergeCell ref="Q35:Q36"/>
    <mergeCell ref="R35:S36"/>
    <mergeCell ref="T35:U36"/>
    <mergeCell ref="V35:W40"/>
    <mergeCell ref="X35:Y40"/>
    <mergeCell ref="A33:B33"/>
    <mergeCell ref="P33:P34"/>
    <mergeCell ref="Q33:Q34"/>
    <mergeCell ref="R33:S34"/>
    <mergeCell ref="T33:U34"/>
    <mergeCell ref="V33:W34"/>
    <mergeCell ref="C16:D16"/>
    <mergeCell ref="E16:G16"/>
    <mergeCell ref="O31:Q31"/>
    <mergeCell ref="R31:U31"/>
    <mergeCell ref="V31:Y31"/>
    <mergeCell ref="A32:B32"/>
    <mergeCell ref="R32:S32"/>
    <mergeCell ref="T32:U32"/>
    <mergeCell ref="V32:W32"/>
    <mergeCell ref="X32:Y32"/>
    <mergeCell ref="AJ11:AK11"/>
    <mergeCell ref="A12:C12"/>
    <mergeCell ref="A13:C13"/>
    <mergeCell ref="A14:C14"/>
    <mergeCell ref="H14:I14"/>
    <mergeCell ref="A15:C15"/>
    <mergeCell ref="S10:AK10"/>
    <mergeCell ref="A11:C11"/>
    <mergeCell ref="T11:U11"/>
    <mergeCell ref="V11:W11"/>
    <mergeCell ref="X11:Y11"/>
    <mergeCell ref="Z11:AA11"/>
    <mergeCell ref="AB11:AC11"/>
    <mergeCell ref="AD11:AE11"/>
    <mergeCell ref="AF11:AG11"/>
    <mergeCell ref="AH11:AI11"/>
    <mergeCell ref="P4:Q4"/>
    <mergeCell ref="A5:C5"/>
    <mergeCell ref="A6:C6"/>
    <mergeCell ref="A7:C7"/>
    <mergeCell ref="A8:C8"/>
    <mergeCell ref="A9:C9"/>
    <mergeCell ref="A10:C10"/>
    <mergeCell ref="A1:G1"/>
    <mergeCell ref="B2:C2"/>
    <mergeCell ref="F2:G2"/>
    <mergeCell ref="B3:C3"/>
    <mergeCell ref="B4:C4"/>
  </mergeCells>
  <printOptions horizontalCentered="1"/>
  <pageMargins left="0" right="0" top="0" bottom="0" header="0.51181102362204722" footer="0.51181102362204722"/>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pageSetUpPr fitToPage="1"/>
  </sheetPr>
  <dimension ref="A1:D51"/>
  <sheetViews>
    <sheetView topLeftCell="A31" zoomScaleNormal="100" workbookViewId="0">
      <selection activeCell="B40" sqref="B40:B45"/>
    </sheetView>
  </sheetViews>
  <sheetFormatPr defaultRowHeight="14.4"/>
  <cols>
    <col min="1" max="1" width="32.44140625" customWidth="1"/>
    <col min="2" max="2" width="22.44140625" customWidth="1"/>
    <col min="3" max="3" width="20.33203125" customWidth="1"/>
    <col min="4" max="4" width="26.109375" customWidth="1"/>
  </cols>
  <sheetData>
    <row r="1" spans="1:4" ht="15.6">
      <c r="A1" s="1726" t="s">
        <v>35</v>
      </c>
      <c r="B1" s="1726"/>
      <c r="C1" s="1726"/>
      <c r="D1" s="1726"/>
    </row>
    <row r="2" spans="1:4" ht="15.6">
      <c r="A2" s="1726" t="s">
        <v>36</v>
      </c>
      <c r="B2" s="1726"/>
      <c r="C2" s="1726"/>
      <c r="D2" s="1726"/>
    </row>
    <row r="3" spans="1:4" ht="15" thickBot="1">
      <c r="A3" s="1"/>
      <c r="B3" s="1"/>
      <c r="C3" s="1"/>
      <c r="D3" s="2" t="s">
        <v>37</v>
      </c>
    </row>
    <row r="4" spans="1:4">
      <c r="A4" s="1174" t="s">
        <v>38</v>
      </c>
      <c r="B4" s="1176">
        <v>30</v>
      </c>
      <c r="C4" s="731" t="s">
        <v>39</v>
      </c>
      <c r="D4" s="732"/>
    </row>
    <row r="5" spans="1:4">
      <c r="A5" s="1175" t="s">
        <v>40</v>
      </c>
      <c r="B5" s="736">
        <v>30</v>
      </c>
      <c r="C5" s="733" t="s">
        <v>41</v>
      </c>
      <c r="D5" s="734"/>
    </row>
    <row r="6" spans="1:4">
      <c r="A6" s="1175" t="s">
        <v>42</v>
      </c>
      <c r="B6" s="1177">
        <f>B4-B5</f>
        <v>0</v>
      </c>
      <c r="C6" s="733" t="s">
        <v>43</v>
      </c>
      <c r="D6" s="1178"/>
    </row>
    <row r="7" spans="1:4">
      <c r="A7" s="1175" t="s">
        <v>44</v>
      </c>
      <c r="B7" s="736"/>
      <c r="C7" s="733" t="s">
        <v>45</v>
      </c>
      <c r="D7" s="735"/>
    </row>
    <row r="8" spans="1:4">
      <c r="A8" s="1175" t="s">
        <v>46</v>
      </c>
      <c r="B8" s="736">
        <v>0</v>
      </c>
      <c r="C8" s="733" t="s">
        <v>47</v>
      </c>
      <c r="D8" s="735"/>
    </row>
    <row r="9" spans="1:4" ht="15" thickBot="1">
      <c r="A9" s="737" t="s">
        <v>48</v>
      </c>
      <c r="B9" s="738" t="s">
        <v>1126</v>
      </c>
      <c r="C9" s="738" t="s">
        <v>49</v>
      </c>
      <c r="D9" s="739" t="s">
        <v>50</v>
      </c>
    </row>
    <row r="10" spans="1:4">
      <c r="A10" s="1727">
        <v>1</v>
      </c>
      <c r="B10" s="1727"/>
      <c r="C10" s="1727"/>
      <c r="D10" s="1727"/>
    </row>
    <row r="11" spans="1:4" ht="27.6">
      <c r="A11" s="740" t="s">
        <v>51</v>
      </c>
      <c r="B11" s="741" t="s">
        <v>1018</v>
      </c>
      <c r="C11" s="742" t="s">
        <v>52</v>
      </c>
      <c r="D11" s="743" t="s">
        <v>53</v>
      </c>
    </row>
    <row r="12" spans="1:4">
      <c r="A12" s="744" t="s">
        <v>54</v>
      </c>
      <c r="B12" s="759"/>
      <c r="C12" s="730">
        <f>(B4-B5)*B12/B4</f>
        <v>0</v>
      </c>
      <c r="D12" s="760">
        <f t="shared" ref="D12:D27" si="0">B12-C12</f>
        <v>0</v>
      </c>
    </row>
    <row r="13" spans="1:4">
      <c r="A13" s="744" t="s">
        <v>55</v>
      </c>
      <c r="B13" s="759"/>
      <c r="C13" s="730">
        <f>(B4-B5)*B13/B4</f>
        <v>0</v>
      </c>
      <c r="D13" s="760">
        <f t="shared" si="0"/>
        <v>0</v>
      </c>
    </row>
    <row r="14" spans="1:4">
      <c r="A14" s="744" t="s">
        <v>56</v>
      </c>
      <c r="B14" s="759"/>
      <c r="C14" s="730">
        <f>(B4-B5)*B14/B4</f>
        <v>0</v>
      </c>
      <c r="D14" s="760">
        <f t="shared" si="0"/>
        <v>0</v>
      </c>
    </row>
    <row r="15" spans="1:4">
      <c r="A15" s="744" t="s">
        <v>57</v>
      </c>
      <c r="B15" s="759"/>
      <c r="C15" s="730">
        <f>(B4-B5)*B15/B4</f>
        <v>0</v>
      </c>
      <c r="D15" s="760">
        <f t="shared" si="0"/>
        <v>0</v>
      </c>
    </row>
    <row r="16" spans="1:4">
      <c r="A16" s="744" t="s">
        <v>58</v>
      </c>
      <c r="B16" s="759"/>
      <c r="C16" s="730">
        <f>(B4-B5)*B16/B4</f>
        <v>0</v>
      </c>
      <c r="D16" s="760">
        <f t="shared" si="0"/>
        <v>0</v>
      </c>
    </row>
    <row r="17" spans="1:4">
      <c r="A17" s="744" t="s">
        <v>59</v>
      </c>
      <c r="B17" s="759"/>
      <c r="C17" s="730">
        <f>(B4-B5)*B17/B4</f>
        <v>0</v>
      </c>
      <c r="D17" s="760">
        <f t="shared" si="0"/>
        <v>0</v>
      </c>
    </row>
    <row r="18" spans="1:4">
      <c r="A18" s="744" t="s">
        <v>60</v>
      </c>
      <c r="B18" s="759"/>
      <c r="C18" s="730">
        <f>B18</f>
        <v>0</v>
      </c>
      <c r="D18" s="760">
        <f t="shared" si="0"/>
        <v>0</v>
      </c>
    </row>
    <row r="19" spans="1:4">
      <c r="A19" s="744" t="s">
        <v>61</v>
      </c>
      <c r="B19" s="759"/>
      <c r="C19" s="730">
        <f>B19</f>
        <v>0</v>
      </c>
      <c r="D19" s="760">
        <f t="shared" si="0"/>
        <v>0</v>
      </c>
    </row>
    <row r="20" spans="1:4">
      <c r="A20" s="744" t="s">
        <v>1019</v>
      </c>
      <c r="B20" s="759"/>
      <c r="C20" s="730">
        <f>(B4-B5)*B20/B4</f>
        <v>0</v>
      </c>
      <c r="D20" s="760">
        <f t="shared" si="0"/>
        <v>0</v>
      </c>
    </row>
    <row r="21" spans="1:4">
      <c r="A21" s="744" t="s">
        <v>1021</v>
      </c>
      <c r="B21" s="759"/>
      <c r="C21" s="730">
        <f>(B4-B5)*B21/B4</f>
        <v>0</v>
      </c>
      <c r="D21" s="760">
        <f t="shared" si="0"/>
        <v>0</v>
      </c>
    </row>
    <row r="22" spans="1:4">
      <c r="A22" s="744" t="s">
        <v>62</v>
      </c>
      <c r="B22" s="759"/>
      <c r="C22" s="730">
        <f>(B4-B5)*B22/B4</f>
        <v>0</v>
      </c>
      <c r="D22" s="760">
        <f t="shared" si="0"/>
        <v>0</v>
      </c>
    </row>
    <row r="23" spans="1:4">
      <c r="A23" s="744" t="s">
        <v>63</v>
      </c>
      <c r="B23" s="759"/>
      <c r="C23" s="730">
        <f>(B4-B5)*B23/B4</f>
        <v>0</v>
      </c>
      <c r="D23" s="760">
        <f t="shared" si="0"/>
        <v>0</v>
      </c>
    </row>
    <row r="24" spans="1:4">
      <c r="A24" s="744" t="s">
        <v>64</v>
      </c>
      <c r="B24" s="759"/>
      <c r="C24" s="730">
        <f>(B5-B6)*B24/B5</f>
        <v>0</v>
      </c>
      <c r="D24" s="760">
        <f t="shared" si="0"/>
        <v>0</v>
      </c>
    </row>
    <row r="25" spans="1:4">
      <c r="A25" s="744" t="s">
        <v>65</v>
      </c>
      <c r="B25" s="759"/>
      <c r="C25" s="730">
        <f>(B4-B5)*B25/B4</f>
        <v>0</v>
      </c>
      <c r="D25" s="760">
        <f t="shared" si="0"/>
        <v>0</v>
      </c>
    </row>
    <row r="26" spans="1:4">
      <c r="A26" s="744" t="s">
        <v>66</v>
      </c>
      <c r="B26" s="759"/>
      <c r="C26" s="730">
        <f>(B4-B5)*B26/B4</f>
        <v>0</v>
      </c>
      <c r="D26" s="760">
        <f t="shared" si="0"/>
        <v>0</v>
      </c>
    </row>
    <row r="27" spans="1:4">
      <c r="A27" s="744" t="s">
        <v>1020</v>
      </c>
      <c r="B27" s="759"/>
      <c r="C27" s="730">
        <f>(B4-B5)*B27/B4</f>
        <v>0</v>
      </c>
      <c r="D27" s="760">
        <f t="shared" si="0"/>
        <v>0</v>
      </c>
    </row>
    <row r="28" spans="1:4">
      <c r="A28" s="1173"/>
      <c r="B28" s="759"/>
      <c r="C28" s="730"/>
      <c r="D28" s="760"/>
    </row>
    <row r="29" spans="1:4" ht="15" thickBot="1">
      <c r="A29" s="748" t="s">
        <v>68</v>
      </c>
      <c r="B29" s="749">
        <f>SUM(B12:B28)</f>
        <v>0</v>
      </c>
      <c r="C29" s="749">
        <f>SUM(C12:C28)</f>
        <v>0</v>
      </c>
      <c r="D29" s="750">
        <f>SUM(D12:D28)</f>
        <v>0</v>
      </c>
    </row>
    <row r="30" spans="1:4" ht="15" thickBot="1">
      <c r="A30" s="1725">
        <v>2</v>
      </c>
      <c r="B30" s="1725"/>
      <c r="C30" s="1725"/>
      <c r="D30" s="1725"/>
    </row>
    <row r="31" spans="1:4">
      <c r="A31" s="1728" t="s">
        <v>51</v>
      </c>
      <c r="B31" s="1730" t="s">
        <v>69</v>
      </c>
      <c r="C31" s="751" t="s">
        <v>70</v>
      </c>
      <c r="D31" s="752" t="s">
        <v>71</v>
      </c>
    </row>
    <row r="32" spans="1:4">
      <c r="A32" s="1729"/>
      <c r="B32" s="1731"/>
      <c r="C32" s="753" t="s">
        <v>72</v>
      </c>
      <c r="D32" s="754" t="s">
        <v>73</v>
      </c>
    </row>
    <row r="33" spans="1:4" ht="41.4">
      <c r="A33" s="747" t="s">
        <v>74</v>
      </c>
      <c r="B33" s="745">
        <v>0</v>
      </c>
      <c r="C33" s="745">
        <v>0</v>
      </c>
      <c r="D33" s="746">
        <f>B33-C33</f>
        <v>0</v>
      </c>
    </row>
    <row r="34" spans="1:4" ht="41.4">
      <c r="A34" s="747" t="s">
        <v>75</v>
      </c>
      <c r="B34" s="745">
        <v>0</v>
      </c>
      <c r="C34" s="745">
        <f>B34</f>
        <v>0</v>
      </c>
      <c r="D34" s="746">
        <f>B34-C34</f>
        <v>0</v>
      </c>
    </row>
    <row r="35" spans="1:4">
      <c r="A35" s="747" t="s">
        <v>76</v>
      </c>
      <c r="B35" s="745"/>
      <c r="C35" s="745"/>
      <c r="D35" s="755"/>
    </row>
    <row r="36" spans="1:4" ht="15" thickBot="1">
      <c r="A36" s="756" t="s">
        <v>77</v>
      </c>
      <c r="B36" s="749">
        <f>SUM(B33:B35)</f>
        <v>0</v>
      </c>
      <c r="C36" s="749">
        <f>SUM(C33:C35)</f>
        <v>0</v>
      </c>
      <c r="D36" s="757">
        <f>SUM(D33:D35)</f>
        <v>0</v>
      </c>
    </row>
    <row r="37" spans="1:4" ht="15" thickBot="1">
      <c r="A37" s="1725">
        <v>3</v>
      </c>
      <c r="B37" s="1725"/>
      <c r="C37" s="1725"/>
      <c r="D37" s="1725"/>
    </row>
    <row r="38" spans="1:4">
      <c r="A38" s="758" t="s">
        <v>51</v>
      </c>
      <c r="B38" s="751" t="s">
        <v>78</v>
      </c>
      <c r="C38" s="751" t="s">
        <v>79</v>
      </c>
      <c r="D38" s="752" t="s">
        <v>53</v>
      </c>
    </row>
    <row r="39" spans="1:4">
      <c r="A39" s="744" t="s">
        <v>80</v>
      </c>
      <c r="B39" s="759"/>
      <c r="C39" s="730">
        <f>(B4-B5)*B39/B4</f>
        <v>0</v>
      </c>
      <c r="D39" s="760">
        <f t="shared" ref="D39:D45" si="1">B39-C39</f>
        <v>0</v>
      </c>
    </row>
    <row r="40" spans="1:4">
      <c r="A40" s="744" t="s">
        <v>81</v>
      </c>
      <c r="B40" s="759"/>
      <c r="C40" s="730">
        <f>(B4-B5)*B40/B4</f>
        <v>0</v>
      </c>
      <c r="D40" s="760">
        <f t="shared" si="1"/>
        <v>0</v>
      </c>
    </row>
    <row r="41" spans="1:4">
      <c r="A41" s="744" t="s">
        <v>82</v>
      </c>
      <c r="B41" s="759"/>
      <c r="C41" s="730">
        <v>0</v>
      </c>
      <c r="D41" s="760">
        <f t="shared" si="1"/>
        <v>0</v>
      </c>
    </row>
    <row r="42" spans="1:4">
      <c r="A42" s="744" t="s">
        <v>83</v>
      </c>
      <c r="B42" s="759"/>
      <c r="C42" s="730">
        <v>0</v>
      </c>
      <c r="D42" s="760">
        <f t="shared" si="1"/>
        <v>0</v>
      </c>
    </row>
    <row r="43" spans="1:4">
      <c r="A43" s="744" t="s">
        <v>84</v>
      </c>
      <c r="B43" s="759"/>
      <c r="C43" s="730">
        <v>0</v>
      </c>
      <c r="D43" s="760">
        <f t="shared" si="1"/>
        <v>0</v>
      </c>
    </row>
    <row r="44" spans="1:4">
      <c r="A44" s="744" t="s">
        <v>64</v>
      </c>
      <c r="B44" s="759"/>
      <c r="C44" s="730">
        <v>0</v>
      </c>
      <c r="D44" s="760">
        <f t="shared" si="1"/>
        <v>0</v>
      </c>
    </row>
    <row r="45" spans="1:4">
      <c r="A45" s="744" t="s">
        <v>85</v>
      </c>
      <c r="B45" s="759"/>
      <c r="C45" s="730">
        <v>0</v>
      </c>
      <c r="D45" s="760">
        <f t="shared" si="1"/>
        <v>0</v>
      </c>
    </row>
    <row r="46" spans="1:4" ht="15" thickBot="1">
      <c r="A46" s="756" t="s">
        <v>86</v>
      </c>
      <c r="B46" s="749"/>
      <c r="C46" s="749">
        <f>SUM(C39:C45)</f>
        <v>0</v>
      </c>
      <c r="D46" s="757">
        <f>SUM(D39:D45)</f>
        <v>0</v>
      </c>
    </row>
    <row r="47" spans="1:4" ht="15" thickBot="1">
      <c r="A47" s="761" t="s">
        <v>87</v>
      </c>
      <c r="B47" s="762"/>
      <c r="C47" s="762"/>
      <c r="D47" s="763"/>
    </row>
    <row r="48" spans="1:4" ht="15" thickBot="1">
      <c r="A48" s="764">
        <f>D29</f>
        <v>0</v>
      </c>
      <c r="B48" s="765">
        <f>D36</f>
        <v>0</v>
      </c>
      <c r="C48" s="766">
        <f>D46</f>
        <v>0</v>
      </c>
      <c r="D48" s="767">
        <f>(A48+B48)-(C48)</f>
        <v>0</v>
      </c>
    </row>
    <row r="49" spans="1:4">
      <c r="A49" s="3" t="s">
        <v>88</v>
      </c>
      <c r="B49" s="4"/>
      <c r="C49" s="4"/>
      <c r="D49" s="5"/>
    </row>
    <row r="50" spans="1:4">
      <c r="A50" s="4"/>
      <c r="B50" s="4"/>
      <c r="C50" s="6" t="s">
        <v>89</v>
      </c>
      <c r="D50" s="7"/>
    </row>
    <row r="51" spans="1:4">
      <c r="A51" s="8"/>
      <c r="B51" s="8"/>
      <c r="C51" s="9" t="s">
        <v>86</v>
      </c>
      <c r="D51" s="1162">
        <f>D50+D48</f>
        <v>0</v>
      </c>
    </row>
  </sheetData>
  <mergeCells count="7">
    <mergeCell ref="A37:D37"/>
    <mergeCell ref="A1:D1"/>
    <mergeCell ref="A2:D2"/>
    <mergeCell ref="A10:D10"/>
    <mergeCell ref="A30:D30"/>
    <mergeCell ref="A31:A32"/>
    <mergeCell ref="B31:B32"/>
  </mergeCells>
  <pageMargins left="0.23622047244094491" right="0.15748031496062992" top="0.15748031496062992" bottom="0" header="0" footer="0"/>
  <pageSetup paperSize="9" scale="94" fitToWidth="0"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0DEE3-F8D0-4642-A16F-EE91D910553D}">
  <dimension ref="A1:K40"/>
  <sheetViews>
    <sheetView zoomScaleNormal="100" zoomScaleSheetLayoutView="100" workbookViewId="0">
      <selection activeCell="O30" sqref="O30"/>
    </sheetView>
  </sheetViews>
  <sheetFormatPr defaultRowHeight="22.5" customHeight="1"/>
  <cols>
    <col min="1" max="1" width="1.109375" style="956" customWidth="1"/>
    <col min="2" max="2" width="14.5546875" style="956" customWidth="1"/>
    <col min="3" max="3" width="24.88671875" style="956" customWidth="1"/>
    <col min="4" max="4" width="11.6640625" style="956" customWidth="1"/>
    <col min="5" max="5" width="6.6640625" style="956" hidden="1" customWidth="1"/>
    <col min="6" max="6" width="7.33203125" style="956" hidden="1" customWidth="1"/>
    <col min="7" max="7" width="1.109375" style="956" customWidth="1"/>
    <col min="8" max="8" width="12.33203125" style="956" customWidth="1"/>
    <col min="9" max="9" width="26.88671875" style="956" customWidth="1"/>
    <col min="10" max="10" width="8.6640625" style="956" customWidth="1"/>
    <col min="11" max="11" width="27.33203125" style="956" customWidth="1"/>
    <col min="12" max="256" width="8.88671875" style="956"/>
    <col min="257" max="257" width="1.109375" style="956" customWidth="1"/>
    <col min="258" max="258" width="14.5546875" style="956" customWidth="1"/>
    <col min="259" max="259" width="24.88671875" style="956" customWidth="1"/>
    <col min="260" max="260" width="11.6640625" style="956" customWidth="1"/>
    <col min="261" max="262" width="0" style="956" hidden="1" customWidth="1"/>
    <col min="263" max="263" width="1.109375" style="956" customWidth="1"/>
    <col min="264" max="264" width="12.33203125" style="956" customWidth="1"/>
    <col min="265" max="265" width="26.88671875" style="956" customWidth="1"/>
    <col min="266" max="266" width="8.6640625" style="956" customWidth="1"/>
    <col min="267" max="267" width="27.33203125" style="956" customWidth="1"/>
    <col min="268" max="512" width="8.88671875" style="956"/>
    <col min="513" max="513" width="1.109375" style="956" customWidth="1"/>
    <col min="514" max="514" width="14.5546875" style="956" customWidth="1"/>
    <col min="515" max="515" width="24.88671875" style="956" customWidth="1"/>
    <col min="516" max="516" width="11.6640625" style="956" customWidth="1"/>
    <col min="517" max="518" width="0" style="956" hidden="1" customWidth="1"/>
    <col min="519" max="519" width="1.109375" style="956" customWidth="1"/>
    <col min="520" max="520" width="12.33203125" style="956" customWidth="1"/>
    <col min="521" max="521" width="26.88671875" style="956" customWidth="1"/>
    <col min="522" max="522" width="8.6640625" style="956" customWidth="1"/>
    <col min="523" max="523" width="27.33203125" style="956" customWidth="1"/>
    <col min="524" max="768" width="8.88671875" style="956"/>
    <col min="769" max="769" width="1.109375" style="956" customWidth="1"/>
    <col min="770" max="770" width="14.5546875" style="956" customWidth="1"/>
    <col min="771" max="771" width="24.88671875" style="956" customWidth="1"/>
    <col min="772" max="772" width="11.6640625" style="956" customWidth="1"/>
    <col min="773" max="774" width="0" style="956" hidden="1" customWidth="1"/>
    <col min="775" max="775" width="1.109375" style="956" customWidth="1"/>
    <col min="776" max="776" width="12.33203125" style="956" customWidth="1"/>
    <col min="777" max="777" width="26.88671875" style="956" customWidth="1"/>
    <col min="778" max="778" width="8.6640625" style="956" customWidth="1"/>
    <col min="779" max="779" width="27.33203125" style="956" customWidth="1"/>
    <col min="780" max="1024" width="8.88671875" style="956"/>
    <col min="1025" max="1025" width="1.109375" style="956" customWidth="1"/>
    <col min="1026" max="1026" width="14.5546875" style="956" customWidth="1"/>
    <col min="1027" max="1027" width="24.88671875" style="956" customWidth="1"/>
    <col min="1028" max="1028" width="11.6640625" style="956" customWidth="1"/>
    <col min="1029" max="1030" width="0" style="956" hidden="1" customWidth="1"/>
    <col min="1031" max="1031" width="1.109375" style="956" customWidth="1"/>
    <col min="1032" max="1032" width="12.33203125" style="956" customWidth="1"/>
    <col min="1033" max="1033" width="26.88671875" style="956" customWidth="1"/>
    <col min="1034" max="1034" width="8.6640625" style="956" customWidth="1"/>
    <col min="1035" max="1035" width="27.33203125" style="956" customWidth="1"/>
    <col min="1036" max="1280" width="8.88671875" style="956"/>
    <col min="1281" max="1281" width="1.109375" style="956" customWidth="1"/>
    <col min="1282" max="1282" width="14.5546875" style="956" customWidth="1"/>
    <col min="1283" max="1283" width="24.88671875" style="956" customWidth="1"/>
    <col min="1284" max="1284" width="11.6640625" style="956" customWidth="1"/>
    <col min="1285" max="1286" width="0" style="956" hidden="1" customWidth="1"/>
    <col min="1287" max="1287" width="1.109375" style="956" customWidth="1"/>
    <col min="1288" max="1288" width="12.33203125" style="956" customWidth="1"/>
    <col min="1289" max="1289" width="26.88671875" style="956" customWidth="1"/>
    <col min="1290" max="1290" width="8.6640625" style="956" customWidth="1"/>
    <col min="1291" max="1291" width="27.33203125" style="956" customWidth="1"/>
    <col min="1292" max="1536" width="8.88671875" style="956"/>
    <col min="1537" max="1537" width="1.109375" style="956" customWidth="1"/>
    <col min="1538" max="1538" width="14.5546875" style="956" customWidth="1"/>
    <col min="1539" max="1539" width="24.88671875" style="956" customWidth="1"/>
    <col min="1540" max="1540" width="11.6640625" style="956" customWidth="1"/>
    <col min="1541" max="1542" width="0" style="956" hidden="1" customWidth="1"/>
    <col min="1543" max="1543" width="1.109375" style="956" customWidth="1"/>
    <col min="1544" max="1544" width="12.33203125" style="956" customWidth="1"/>
    <col min="1545" max="1545" width="26.88671875" style="956" customWidth="1"/>
    <col min="1546" max="1546" width="8.6640625" style="956" customWidth="1"/>
    <col min="1547" max="1547" width="27.33203125" style="956" customWidth="1"/>
    <col min="1548" max="1792" width="8.88671875" style="956"/>
    <col min="1793" max="1793" width="1.109375" style="956" customWidth="1"/>
    <col min="1794" max="1794" width="14.5546875" style="956" customWidth="1"/>
    <col min="1795" max="1795" width="24.88671875" style="956" customWidth="1"/>
    <col min="1796" max="1796" width="11.6640625" style="956" customWidth="1"/>
    <col min="1797" max="1798" width="0" style="956" hidden="1" customWidth="1"/>
    <col min="1799" max="1799" width="1.109375" style="956" customWidth="1"/>
    <col min="1800" max="1800" width="12.33203125" style="956" customWidth="1"/>
    <col min="1801" max="1801" width="26.88671875" style="956" customWidth="1"/>
    <col min="1802" max="1802" width="8.6640625" style="956" customWidth="1"/>
    <col min="1803" max="1803" width="27.33203125" style="956" customWidth="1"/>
    <col min="1804" max="2048" width="8.88671875" style="956"/>
    <col min="2049" max="2049" width="1.109375" style="956" customWidth="1"/>
    <col min="2050" max="2050" width="14.5546875" style="956" customWidth="1"/>
    <col min="2051" max="2051" width="24.88671875" style="956" customWidth="1"/>
    <col min="2052" max="2052" width="11.6640625" style="956" customWidth="1"/>
    <col min="2053" max="2054" width="0" style="956" hidden="1" customWidth="1"/>
    <col min="2055" max="2055" width="1.109375" style="956" customWidth="1"/>
    <col min="2056" max="2056" width="12.33203125" style="956" customWidth="1"/>
    <col min="2057" max="2057" width="26.88671875" style="956" customWidth="1"/>
    <col min="2058" max="2058" width="8.6640625" style="956" customWidth="1"/>
    <col min="2059" max="2059" width="27.33203125" style="956" customWidth="1"/>
    <col min="2060" max="2304" width="8.88671875" style="956"/>
    <col min="2305" max="2305" width="1.109375" style="956" customWidth="1"/>
    <col min="2306" max="2306" width="14.5546875" style="956" customWidth="1"/>
    <col min="2307" max="2307" width="24.88671875" style="956" customWidth="1"/>
    <col min="2308" max="2308" width="11.6640625" style="956" customWidth="1"/>
    <col min="2309" max="2310" width="0" style="956" hidden="1" customWidth="1"/>
    <col min="2311" max="2311" width="1.109375" style="956" customWidth="1"/>
    <col min="2312" max="2312" width="12.33203125" style="956" customWidth="1"/>
    <col min="2313" max="2313" width="26.88671875" style="956" customWidth="1"/>
    <col min="2314" max="2314" width="8.6640625" style="956" customWidth="1"/>
    <col min="2315" max="2315" width="27.33203125" style="956" customWidth="1"/>
    <col min="2316" max="2560" width="8.88671875" style="956"/>
    <col min="2561" max="2561" width="1.109375" style="956" customWidth="1"/>
    <col min="2562" max="2562" width="14.5546875" style="956" customWidth="1"/>
    <col min="2563" max="2563" width="24.88671875" style="956" customWidth="1"/>
    <col min="2564" max="2564" width="11.6640625" style="956" customWidth="1"/>
    <col min="2565" max="2566" width="0" style="956" hidden="1" customWidth="1"/>
    <col min="2567" max="2567" width="1.109375" style="956" customWidth="1"/>
    <col min="2568" max="2568" width="12.33203125" style="956" customWidth="1"/>
    <col min="2569" max="2569" width="26.88671875" style="956" customWidth="1"/>
    <col min="2570" max="2570" width="8.6640625" style="956" customWidth="1"/>
    <col min="2571" max="2571" width="27.33203125" style="956" customWidth="1"/>
    <col min="2572" max="2816" width="8.88671875" style="956"/>
    <col min="2817" max="2817" width="1.109375" style="956" customWidth="1"/>
    <col min="2818" max="2818" width="14.5546875" style="956" customWidth="1"/>
    <col min="2819" max="2819" width="24.88671875" style="956" customWidth="1"/>
    <col min="2820" max="2820" width="11.6640625" style="956" customWidth="1"/>
    <col min="2821" max="2822" width="0" style="956" hidden="1" customWidth="1"/>
    <col min="2823" max="2823" width="1.109375" style="956" customWidth="1"/>
    <col min="2824" max="2824" width="12.33203125" style="956" customWidth="1"/>
    <col min="2825" max="2825" width="26.88671875" style="956" customWidth="1"/>
    <col min="2826" max="2826" width="8.6640625" style="956" customWidth="1"/>
    <col min="2827" max="2827" width="27.33203125" style="956" customWidth="1"/>
    <col min="2828" max="3072" width="8.88671875" style="956"/>
    <col min="3073" max="3073" width="1.109375" style="956" customWidth="1"/>
    <col min="3074" max="3074" width="14.5546875" style="956" customWidth="1"/>
    <col min="3075" max="3075" width="24.88671875" style="956" customWidth="1"/>
    <col min="3076" max="3076" width="11.6640625" style="956" customWidth="1"/>
    <col min="3077" max="3078" width="0" style="956" hidden="1" customWidth="1"/>
    <col min="3079" max="3079" width="1.109375" style="956" customWidth="1"/>
    <col min="3080" max="3080" width="12.33203125" style="956" customWidth="1"/>
    <col min="3081" max="3081" width="26.88671875" style="956" customWidth="1"/>
    <col min="3082" max="3082" width="8.6640625" style="956" customWidth="1"/>
    <col min="3083" max="3083" width="27.33203125" style="956" customWidth="1"/>
    <col min="3084" max="3328" width="8.88671875" style="956"/>
    <col min="3329" max="3329" width="1.109375" style="956" customWidth="1"/>
    <col min="3330" max="3330" width="14.5546875" style="956" customWidth="1"/>
    <col min="3331" max="3331" width="24.88671875" style="956" customWidth="1"/>
    <col min="3332" max="3332" width="11.6640625" style="956" customWidth="1"/>
    <col min="3333" max="3334" width="0" style="956" hidden="1" customWidth="1"/>
    <col min="3335" max="3335" width="1.109375" style="956" customWidth="1"/>
    <col min="3336" max="3336" width="12.33203125" style="956" customWidth="1"/>
    <col min="3337" max="3337" width="26.88671875" style="956" customWidth="1"/>
    <col min="3338" max="3338" width="8.6640625" style="956" customWidth="1"/>
    <col min="3339" max="3339" width="27.33203125" style="956" customWidth="1"/>
    <col min="3340" max="3584" width="8.88671875" style="956"/>
    <col min="3585" max="3585" width="1.109375" style="956" customWidth="1"/>
    <col min="3586" max="3586" width="14.5546875" style="956" customWidth="1"/>
    <col min="3587" max="3587" width="24.88671875" style="956" customWidth="1"/>
    <col min="3588" max="3588" width="11.6640625" style="956" customWidth="1"/>
    <col min="3589" max="3590" width="0" style="956" hidden="1" customWidth="1"/>
    <col min="3591" max="3591" width="1.109375" style="956" customWidth="1"/>
    <col min="3592" max="3592" width="12.33203125" style="956" customWidth="1"/>
    <col min="3593" max="3593" width="26.88671875" style="956" customWidth="1"/>
    <col min="3594" max="3594" width="8.6640625" style="956" customWidth="1"/>
    <col min="3595" max="3595" width="27.33203125" style="956" customWidth="1"/>
    <col min="3596" max="3840" width="8.88671875" style="956"/>
    <col min="3841" max="3841" width="1.109375" style="956" customWidth="1"/>
    <col min="3842" max="3842" width="14.5546875" style="956" customWidth="1"/>
    <col min="3843" max="3843" width="24.88671875" style="956" customWidth="1"/>
    <col min="3844" max="3844" width="11.6640625" style="956" customWidth="1"/>
    <col min="3845" max="3846" width="0" style="956" hidden="1" customWidth="1"/>
    <col min="3847" max="3847" width="1.109375" style="956" customWidth="1"/>
    <col min="3848" max="3848" width="12.33203125" style="956" customWidth="1"/>
    <col min="3849" max="3849" width="26.88671875" style="956" customWidth="1"/>
    <col min="3850" max="3850" width="8.6640625" style="956" customWidth="1"/>
    <col min="3851" max="3851" width="27.33203125" style="956" customWidth="1"/>
    <col min="3852" max="4096" width="8.88671875" style="956"/>
    <col min="4097" max="4097" width="1.109375" style="956" customWidth="1"/>
    <col min="4098" max="4098" width="14.5546875" style="956" customWidth="1"/>
    <col min="4099" max="4099" width="24.88671875" style="956" customWidth="1"/>
    <col min="4100" max="4100" width="11.6640625" style="956" customWidth="1"/>
    <col min="4101" max="4102" width="0" style="956" hidden="1" customWidth="1"/>
    <col min="4103" max="4103" width="1.109375" style="956" customWidth="1"/>
    <col min="4104" max="4104" width="12.33203125" style="956" customWidth="1"/>
    <col min="4105" max="4105" width="26.88671875" style="956" customWidth="1"/>
    <col min="4106" max="4106" width="8.6640625" style="956" customWidth="1"/>
    <col min="4107" max="4107" width="27.33203125" style="956" customWidth="1"/>
    <col min="4108" max="4352" width="8.88671875" style="956"/>
    <col min="4353" max="4353" width="1.109375" style="956" customWidth="1"/>
    <col min="4354" max="4354" width="14.5546875" style="956" customWidth="1"/>
    <col min="4355" max="4355" width="24.88671875" style="956" customWidth="1"/>
    <col min="4356" max="4356" width="11.6640625" style="956" customWidth="1"/>
    <col min="4357" max="4358" width="0" style="956" hidden="1" customWidth="1"/>
    <col min="4359" max="4359" width="1.109375" style="956" customWidth="1"/>
    <col min="4360" max="4360" width="12.33203125" style="956" customWidth="1"/>
    <col min="4361" max="4361" width="26.88671875" style="956" customWidth="1"/>
    <col min="4362" max="4362" width="8.6640625" style="956" customWidth="1"/>
    <col min="4363" max="4363" width="27.33203125" style="956" customWidth="1"/>
    <col min="4364" max="4608" width="8.88671875" style="956"/>
    <col min="4609" max="4609" width="1.109375" style="956" customWidth="1"/>
    <col min="4610" max="4610" width="14.5546875" style="956" customWidth="1"/>
    <col min="4611" max="4611" width="24.88671875" style="956" customWidth="1"/>
    <col min="4612" max="4612" width="11.6640625" style="956" customWidth="1"/>
    <col min="4613" max="4614" width="0" style="956" hidden="1" customWidth="1"/>
    <col min="4615" max="4615" width="1.109375" style="956" customWidth="1"/>
    <col min="4616" max="4616" width="12.33203125" style="956" customWidth="1"/>
    <col min="4617" max="4617" width="26.88671875" style="956" customWidth="1"/>
    <col min="4618" max="4618" width="8.6640625" style="956" customWidth="1"/>
    <col min="4619" max="4619" width="27.33203125" style="956" customWidth="1"/>
    <col min="4620" max="4864" width="8.88671875" style="956"/>
    <col min="4865" max="4865" width="1.109375" style="956" customWidth="1"/>
    <col min="4866" max="4866" width="14.5546875" style="956" customWidth="1"/>
    <col min="4867" max="4867" width="24.88671875" style="956" customWidth="1"/>
    <col min="4868" max="4868" width="11.6640625" style="956" customWidth="1"/>
    <col min="4869" max="4870" width="0" style="956" hidden="1" customWidth="1"/>
    <col min="4871" max="4871" width="1.109375" style="956" customWidth="1"/>
    <col min="4872" max="4872" width="12.33203125" style="956" customWidth="1"/>
    <col min="4873" max="4873" width="26.88671875" style="956" customWidth="1"/>
    <col min="4874" max="4874" width="8.6640625" style="956" customWidth="1"/>
    <col min="4875" max="4875" width="27.33203125" style="956" customWidth="1"/>
    <col min="4876" max="5120" width="8.88671875" style="956"/>
    <col min="5121" max="5121" width="1.109375" style="956" customWidth="1"/>
    <col min="5122" max="5122" width="14.5546875" style="956" customWidth="1"/>
    <col min="5123" max="5123" width="24.88671875" style="956" customWidth="1"/>
    <col min="5124" max="5124" width="11.6640625" style="956" customWidth="1"/>
    <col min="5125" max="5126" width="0" style="956" hidden="1" customWidth="1"/>
    <col min="5127" max="5127" width="1.109375" style="956" customWidth="1"/>
    <col min="5128" max="5128" width="12.33203125" style="956" customWidth="1"/>
    <col min="5129" max="5129" width="26.88671875" style="956" customWidth="1"/>
    <col min="5130" max="5130" width="8.6640625" style="956" customWidth="1"/>
    <col min="5131" max="5131" width="27.33203125" style="956" customWidth="1"/>
    <col min="5132" max="5376" width="8.88671875" style="956"/>
    <col min="5377" max="5377" width="1.109375" style="956" customWidth="1"/>
    <col min="5378" max="5378" width="14.5546875" style="956" customWidth="1"/>
    <col min="5379" max="5379" width="24.88671875" style="956" customWidth="1"/>
    <col min="5380" max="5380" width="11.6640625" style="956" customWidth="1"/>
    <col min="5381" max="5382" width="0" style="956" hidden="1" customWidth="1"/>
    <col min="5383" max="5383" width="1.109375" style="956" customWidth="1"/>
    <col min="5384" max="5384" width="12.33203125" style="956" customWidth="1"/>
    <col min="5385" max="5385" width="26.88671875" style="956" customWidth="1"/>
    <col min="5386" max="5386" width="8.6640625" style="956" customWidth="1"/>
    <col min="5387" max="5387" width="27.33203125" style="956" customWidth="1"/>
    <col min="5388" max="5632" width="8.88671875" style="956"/>
    <col min="5633" max="5633" width="1.109375" style="956" customWidth="1"/>
    <col min="5634" max="5634" width="14.5546875" style="956" customWidth="1"/>
    <col min="5635" max="5635" width="24.88671875" style="956" customWidth="1"/>
    <col min="5636" max="5636" width="11.6640625" style="956" customWidth="1"/>
    <col min="5637" max="5638" width="0" style="956" hidden="1" customWidth="1"/>
    <col min="5639" max="5639" width="1.109375" style="956" customWidth="1"/>
    <col min="5640" max="5640" width="12.33203125" style="956" customWidth="1"/>
    <col min="5641" max="5641" width="26.88671875" style="956" customWidth="1"/>
    <col min="5642" max="5642" width="8.6640625" style="956" customWidth="1"/>
    <col min="5643" max="5643" width="27.33203125" style="956" customWidth="1"/>
    <col min="5644" max="5888" width="8.88671875" style="956"/>
    <col min="5889" max="5889" width="1.109375" style="956" customWidth="1"/>
    <col min="5890" max="5890" width="14.5546875" style="956" customWidth="1"/>
    <col min="5891" max="5891" width="24.88671875" style="956" customWidth="1"/>
    <col min="5892" max="5892" width="11.6640625" style="956" customWidth="1"/>
    <col min="5893" max="5894" width="0" style="956" hidden="1" customWidth="1"/>
    <col min="5895" max="5895" width="1.109375" style="956" customWidth="1"/>
    <col min="5896" max="5896" width="12.33203125" style="956" customWidth="1"/>
    <col min="5897" max="5897" width="26.88671875" style="956" customWidth="1"/>
    <col min="5898" max="5898" width="8.6640625" style="956" customWidth="1"/>
    <col min="5899" max="5899" width="27.33203125" style="956" customWidth="1"/>
    <col min="5900" max="6144" width="8.88671875" style="956"/>
    <col min="6145" max="6145" width="1.109375" style="956" customWidth="1"/>
    <col min="6146" max="6146" width="14.5546875" style="956" customWidth="1"/>
    <col min="6147" max="6147" width="24.88671875" style="956" customWidth="1"/>
    <col min="6148" max="6148" width="11.6640625" style="956" customWidth="1"/>
    <col min="6149" max="6150" width="0" style="956" hidden="1" customWidth="1"/>
    <col min="6151" max="6151" width="1.109375" style="956" customWidth="1"/>
    <col min="6152" max="6152" width="12.33203125" style="956" customWidth="1"/>
    <col min="6153" max="6153" width="26.88671875" style="956" customWidth="1"/>
    <col min="6154" max="6154" width="8.6640625" style="956" customWidth="1"/>
    <col min="6155" max="6155" width="27.33203125" style="956" customWidth="1"/>
    <col min="6156" max="6400" width="8.88671875" style="956"/>
    <col min="6401" max="6401" width="1.109375" style="956" customWidth="1"/>
    <col min="6402" max="6402" width="14.5546875" style="956" customWidth="1"/>
    <col min="6403" max="6403" width="24.88671875" style="956" customWidth="1"/>
    <col min="6404" max="6404" width="11.6640625" style="956" customWidth="1"/>
    <col min="6405" max="6406" width="0" style="956" hidden="1" customWidth="1"/>
    <col min="6407" max="6407" width="1.109375" style="956" customWidth="1"/>
    <col min="6408" max="6408" width="12.33203125" style="956" customWidth="1"/>
    <col min="6409" max="6409" width="26.88671875" style="956" customWidth="1"/>
    <col min="6410" max="6410" width="8.6640625" style="956" customWidth="1"/>
    <col min="6411" max="6411" width="27.33203125" style="956" customWidth="1"/>
    <col min="6412" max="6656" width="8.88671875" style="956"/>
    <col min="6657" max="6657" width="1.109375" style="956" customWidth="1"/>
    <col min="6658" max="6658" width="14.5546875" style="956" customWidth="1"/>
    <col min="6659" max="6659" width="24.88671875" style="956" customWidth="1"/>
    <col min="6660" max="6660" width="11.6640625" style="956" customWidth="1"/>
    <col min="6661" max="6662" width="0" style="956" hidden="1" customWidth="1"/>
    <col min="6663" max="6663" width="1.109375" style="956" customWidth="1"/>
    <col min="6664" max="6664" width="12.33203125" style="956" customWidth="1"/>
    <col min="6665" max="6665" width="26.88671875" style="956" customWidth="1"/>
    <col min="6666" max="6666" width="8.6640625" style="956" customWidth="1"/>
    <col min="6667" max="6667" width="27.33203125" style="956" customWidth="1"/>
    <col min="6668" max="6912" width="8.88671875" style="956"/>
    <col min="6913" max="6913" width="1.109375" style="956" customWidth="1"/>
    <col min="6914" max="6914" width="14.5546875" style="956" customWidth="1"/>
    <col min="6915" max="6915" width="24.88671875" style="956" customWidth="1"/>
    <col min="6916" max="6916" width="11.6640625" style="956" customWidth="1"/>
    <col min="6917" max="6918" width="0" style="956" hidden="1" customWidth="1"/>
    <col min="6919" max="6919" width="1.109375" style="956" customWidth="1"/>
    <col min="6920" max="6920" width="12.33203125" style="956" customWidth="1"/>
    <col min="6921" max="6921" width="26.88671875" style="956" customWidth="1"/>
    <col min="6922" max="6922" width="8.6640625" style="956" customWidth="1"/>
    <col min="6923" max="6923" width="27.33203125" style="956" customWidth="1"/>
    <col min="6924" max="7168" width="8.88671875" style="956"/>
    <col min="7169" max="7169" width="1.109375" style="956" customWidth="1"/>
    <col min="7170" max="7170" width="14.5546875" style="956" customWidth="1"/>
    <col min="7171" max="7171" width="24.88671875" style="956" customWidth="1"/>
    <col min="7172" max="7172" width="11.6640625" style="956" customWidth="1"/>
    <col min="7173" max="7174" width="0" style="956" hidden="1" customWidth="1"/>
    <col min="7175" max="7175" width="1.109375" style="956" customWidth="1"/>
    <col min="7176" max="7176" width="12.33203125" style="956" customWidth="1"/>
    <col min="7177" max="7177" width="26.88671875" style="956" customWidth="1"/>
    <col min="7178" max="7178" width="8.6640625" style="956" customWidth="1"/>
    <col min="7179" max="7179" width="27.33203125" style="956" customWidth="1"/>
    <col min="7180" max="7424" width="8.88671875" style="956"/>
    <col min="7425" max="7425" width="1.109375" style="956" customWidth="1"/>
    <col min="7426" max="7426" width="14.5546875" style="956" customWidth="1"/>
    <col min="7427" max="7427" width="24.88671875" style="956" customWidth="1"/>
    <col min="7428" max="7428" width="11.6640625" style="956" customWidth="1"/>
    <col min="7429" max="7430" width="0" style="956" hidden="1" customWidth="1"/>
    <col min="7431" max="7431" width="1.109375" style="956" customWidth="1"/>
    <col min="7432" max="7432" width="12.33203125" style="956" customWidth="1"/>
    <col min="7433" max="7433" width="26.88671875" style="956" customWidth="1"/>
    <col min="7434" max="7434" width="8.6640625" style="956" customWidth="1"/>
    <col min="7435" max="7435" width="27.33203125" style="956" customWidth="1"/>
    <col min="7436" max="7680" width="8.88671875" style="956"/>
    <col min="7681" max="7681" width="1.109375" style="956" customWidth="1"/>
    <col min="7682" max="7682" width="14.5546875" style="956" customWidth="1"/>
    <col min="7683" max="7683" width="24.88671875" style="956" customWidth="1"/>
    <col min="7684" max="7684" width="11.6640625" style="956" customWidth="1"/>
    <col min="7685" max="7686" width="0" style="956" hidden="1" customWidth="1"/>
    <col min="7687" max="7687" width="1.109375" style="956" customWidth="1"/>
    <col min="7688" max="7688" width="12.33203125" style="956" customWidth="1"/>
    <col min="7689" max="7689" width="26.88671875" style="956" customWidth="1"/>
    <col min="7690" max="7690" width="8.6640625" style="956" customWidth="1"/>
    <col min="7691" max="7691" width="27.33203125" style="956" customWidth="1"/>
    <col min="7692" max="7936" width="8.88671875" style="956"/>
    <col min="7937" max="7937" width="1.109375" style="956" customWidth="1"/>
    <col min="7938" max="7938" width="14.5546875" style="956" customWidth="1"/>
    <col min="7939" max="7939" width="24.88671875" style="956" customWidth="1"/>
    <col min="7940" max="7940" width="11.6640625" style="956" customWidth="1"/>
    <col min="7941" max="7942" width="0" style="956" hidden="1" customWidth="1"/>
    <col min="7943" max="7943" width="1.109375" style="956" customWidth="1"/>
    <col min="7944" max="7944" width="12.33203125" style="956" customWidth="1"/>
    <col min="7945" max="7945" width="26.88671875" style="956" customWidth="1"/>
    <col min="7946" max="7946" width="8.6640625" style="956" customWidth="1"/>
    <col min="7947" max="7947" width="27.33203125" style="956" customWidth="1"/>
    <col min="7948" max="8192" width="8.88671875" style="956"/>
    <col min="8193" max="8193" width="1.109375" style="956" customWidth="1"/>
    <col min="8194" max="8194" width="14.5546875" style="956" customWidth="1"/>
    <col min="8195" max="8195" width="24.88671875" style="956" customWidth="1"/>
    <col min="8196" max="8196" width="11.6640625" style="956" customWidth="1"/>
    <col min="8197" max="8198" width="0" style="956" hidden="1" customWidth="1"/>
    <col min="8199" max="8199" width="1.109375" style="956" customWidth="1"/>
    <col min="8200" max="8200" width="12.33203125" style="956" customWidth="1"/>
    <col min="8201" max="8201" width="26.88671875" style="956" customWidth="1"/>
    <col min="8202" max="8202" width="8.6640625" style="956" customWidth="1"/>
    <col min="8203" max="8203" width="27.33203125" style="956" customWidth="1"/>
    <col min="8204" max="8448" width="8.88671875" style="956"/>
    <col min="8449" max="8449" width="1.109375" style="956" customWidth="1"/>
    <col min="8450" max="8450" width="14.5546875" style="956" customWidth="1"/>
    <col min="8451" max="8451" width="24.88671875" style="956" customWidth="1"/>
    <col min="8452" max="8452" width="11.6640625" style="956" customWidth="1"/>
    <col min="8453" max="8454" width="0" style="956" hidden="1" customWidth="1"/>
    <col min="8455" max="8455" width="1.109375" style="956" customWidth="1"/>
    <col min="8456" max="8456" width="12.33203125" style="956" customWidth="1"/>
    <col min="8457" max="8457" width="26.88671875" style="956" customWidth="1"/>
    <col min="8458" max="8458" width="8.6640625" style="956" customWidth="1"/>
    <col min="8459" max="8459" width="27.33203125" style="956" customWidth="1"/>
    <col min="8460" max="8704" width="8.88671875" style="956"/>
    <col min="8705" max="8705" width="1.109375" style="956" customWidth="1"/>
    <col min="8706" max="8706" width="14.5546875" style="956" customWidth="1"/>
    <col min="8707" max="8707" width="24.88671875" style="956" customWidth="1"/>
    <col min="8708" max="8708" width="11.6640625" style="956" customWidth="1"/>
    <col min="8709" max="8710" width="0" style="956" hidden="1" customWidth="1"/>
    <col min="8711" max="8711" width="1.109375" style="956" customWidth="1"/>
    <col min="8712" max="8712" width="12.33203125" style="956" customWidth="1"/>
    <col min="8713" max="8713" width="26.88671875" style="956" customWidth="1"/>
    <col min="8714" max="8714" width="8.6640625" style="956" customWidth="1"/>
    <col min="8715" max="8715" width="27.33203125" style="956" customWidth="1"/>
    <col min="8716" max="8960" width="8.88671875" style="956"/>
    <col min="8961" max="8961" width="1.109375" style="956" customWidth="1"/>
    <col min="8962" max="8962" width="14.5546875" style="956" customWidth="1"/>
    <col min="8963" max="8963" width="24.88671875" style="956" customWidth="1"/>
    <col min="8964" max="8964" width="11.6640625" style="956" customWidth="1"/>
    <col min="8965" max="8966" width="0" style="956" hidden="1" customWidth="1"/>
    <col min="8967" max="8967" width="1.109375" style="956" customWidth="1"/>
    <col min="8968" max="8968" width="12.33203125" style="956" customWidth="1"/>
    <col min="8969" max="8969" width="26.88671875" style="956" customWidth="1"/>
    <col min="8970" max="8970" width="8.6640625" style="956" customWidth="1"/>
    <col min="8971" max="8971" width="27.33203125" style="956" customWidth="1"/>
    <col min="8972" max="9216" width="8.88671875" style="956"/>
    <col min="9217" max="9217" width="1.109375" style="956" customWidth="1"/>
    <col min="9218" max="9218" width="14.5546875" style="956" customWidth="1"/>
    <col min="9219" max="9219" width="24.88671875" style="956" customWidth="1"/>
    <col min="9220" max="9220" width="11.6640625" style="956" customWidth="1"/>
    <col min="9221" max="9222" width="0" style="956" hidden="1" customWidth="1"/>
    <col min="9223" max="9223" width="1.109375" style="956" customWidth="1"/>
    <col min="9224" max="9224" width="12.33203125" style="956" customWidth="1"/>
    <col min="9225" max="9225" width="26.88671875" style="956" customWidth="1"/>
    <col min="9226" max="9226" width="8.6640625" style="956" customWidth="1"/>
    <col min="9227" max="9227" width="27.33203125" style="956" customWidth="1"/>
    <col min="9228" max="9472" width="8.88671875" style="956"/>
    <col min="9473" max="9473" width="1.109375" style="956" customWidth="1"/>
    <col min="9474" max="9474" width="14.5546875" style="956" customWidth="1"/>
    <col min="9475" max="9475" width="24.88671875" style="956" customWidth="1"/>
    <col min="9476" max="9476" width="11.6640625" style="956" customWidth="1"/>
    <col min="9477" max="9478" width="0" style="956" hidden="1" customWidth="1"/>
    <col min="9479" max="9479" width="1.109375" style="956" customWidth="1"/>
    <col min="9480" max="9480" width="12.33203125" style="956" customWidth="1"/>
    <col min="9481" max="9481" width="26.88671875" style="956" customWidth="1"/>
    <col min="9482" max="9482" width="8.6640625" style="956" customWidth="1"/>
    <col min="9483" max="9483" width="27.33203125" style="956" customWidth="1"/>
    <col min="9484" max="9728" width="8.88671875" style="956"/>
    <col min="9729" max="9729" width="1.109375" style="956" customWidth="1"/>
    <col min="9730" max="9730" width="14.5546875" style="956" customWidth="1"/>
    <col min="9731" max="9731" width="24.88671875" style="956" customWidth="1"/>
    <col min="9732" max="9732" width="11.6640625" style="956" customWidth="1"/>
    <col min="9733" max="9734" width="0" style="956" hidden="1" customWidth="1"/>
    <col min="9735" max="9735" width="1.109375" style="956" customWidth="1"/>
    <col min="9736" max="9736" width="12.33203125" style="956" customWidth="1"/>
    <col min="9737" max="9737" width="26.88671875" style="956" customWidth="1"/>
    <col min="9738" max="9738" width="8.6640625" style="956" customWidth="1"/>
    <col min="9739" max="9739" width="27.33203125" style="956" customWidth="1"/>
    <col min="9740" max="9984" width="8.88671875" style="956"/>
    <col min="9985" max="9985" width="1.109375" style="956" customWidth="1"/>
    <col min="9986" max="9986" width="14.5546875" style="956" customWidth="1"/>
    <col min="9987" max="9987" width="24.88671875" style="956" customWidth="1"/>
    <col min="9988" max="9988" width="11.6640625" style="956" customWidth="1"/>
    <col min="9989" max="9990" width="0" style="956" hidden="1" customWidth="1"/>
    <col min="9991" max="9991" width="1.109375" style="956" customWidth="1"/>
    <col min="9992" max="9992" width="12.33203125" style="956" customWidth="1"/>
    <col min="9993" max="9993" width="26.88671875" style="956" customWidth="1"/>
    <col min="9994" max="9994" width="8.6640625" style="956" customWidth="1"/>
    <col min="9995" max="9995" width="27.33203125" style="956" customWidth="1"/>
    <col min="9996" max="10240" width="8.88671875" style="956"/>
    <col min="10241" max="10241" width="1.109375" style="956" customWidth="1"/>
    <col min="10242" max="10242" width="14.5546875" style="956" customWidth="1"/>
    <col min="10243" max="10243" width="24.88671875" style="956" customWidth="1"/>
    <col min="10244" max="10244" width="11.6640625" style="956" customWidth="1"/>
    <col min="10245" max="10246" width="0" style="956" hidden="1" customWidth="1"/>
    <col min="10247" max="10247" width="1.109375" style="956" customWidth="1"/>
    <col min="10248" max="10248" width="12.33203125" style="956" customWidth="1"/>
    <col min="10249" max="10249" width="26.88671875" style="956" customWidth="1"/>
    <col min="10250" max="10250" width="8.6640625" style="956" customWidth="1"/>
    <col min="10251" max="10251" width="27.33203125" style="956" customWidth="1"/>
    <col min="10252" max="10496" width="8.88671875" style="956"/>
    <col min="10497" max="10497" width="1.109375" style="956" customWidth="1"/>
    <col min="10498" max="10498" width="14.5546875" style="956" customWidth="1"/>
    <col min="10499" max="10499" width="24.88671875" style="956" customWidth="1"/>
    <col min="10500" max="10500" width="11.6640625" style="956" customWidth="1"/>
    <col min="10501" max="10502" width="0" style="956" hidden="1" customWidth="1"/>
    <col min="10503" max="10503" width="1.109375" style="956" customWidth="1"/>
    <col min="10504" max="10504" width="12.33203125" style="956" customWidth="1"/>
    <col min="10505" max="10505" width="26.88671875" style="956" customWidth="1"/>
    <col min="10506" max="10506" width="8.6640625" style="956" customWidth="1"/>
    <col min="10507" max="10507" width="27.33203125" style="956" customWidth="1"/>
    <col min="10508" max="10752" width="8.88671875" style="956"/>
    <col min="10753" max="10753" width="1.109375" style="956" customWidth="1"/>
    <col min="10754" max="10754" width="14.5546875" style="956" customWidth="1"/>
    <col min="10755" max="10755" width="24.88671875" style="956" customWidth="1"/>
    <col min="10756" max="10756" width="11.6640625" style="956" customWidth="1"/>
    <col min="10757" max="10758" width="0" style="956" hidden="1" customWidth="1"/>
    <col min="10759" max="10759" width="1.109375" style="956" customWidth="1"/>
    <col min="10760" max="10760" width="12.33203125" style="956" customWidth="1"/>
    <col min="10761" max="10761" width="26.88671875" style="956" customWidth="1"/>
    <col min="10762" max="10762" width="8.6640625" style="956" customWidth="1"/>
    <col min="10763" max="10763" width="27.33203125" style="956" customWidth="1"/>
    <col min="10764" max="11008" width="8.88671875" style="956"/>
    <col min="11009" max="11009" width="1.109375" style="956" customWidth="1"/>
    <col min="11010" max="11010" width="14.5546875" style="956" customWidth="1"/>
    <col min="11011" max="11011" width="24.88671875" style="956" customWidth="1"/>
    <col min="11012" max="11012" width="11.6640625" style="956" customWidth="1"/>
    <col min="11013" max="11014" width="0" style="956" hidden="1" customWidth="1"/>
    <col min="11015" max="11015" width="1.109375" style="956" customWidth="1"/>
    <col min="11016" max="11016" width="12.33203125" style="956" customWidth="1"/>
    <col min="11017" max="11017" width="26.88671875" style="956" customWidth="1"/>
    <col min="11018" max="11018" width="8.6640625" style="956" customWidth="1"/>
    <col min="11019" max="11019" width="27.33203125" style="956" customWidth="1"/>
    <col min="11020" max="11264" width="8.88671875" style="956"/>
    <col min="11265" max="11265" width="1.109375" style="956" customWidth="1"/>
    <col min="11266" max="11266" width="14.5546875" style="956" customWidth="1"/>
    <col min="11267" max="11267" width="24.88671875" style="956" customWidth="1"/>
    <col min="11268" max="11268" width="11.6640625" style="956" customWidth="1"/>
    <col min="11269" max="11270" width="0" style="956" hidden="1" customWidth="1"/>
    <col min="11271" max="11271" width="1.109375" style="956" customWidth="1"/>
    <col min="11272" max="11272" width="12.33203125" style="956" customWidth="1"/>
    <col min="11273" max="11273" width="26.88671875" style="956" customWidth="1"/>
    <col min="11274" max="11274" width="8.6640625" style="956" customWidth="1"/>
    <col min="11275" max="11275" width="27.33203125" style="956" customWidth="1"/>
    <col min="11276" max="11520" width="8.88671875" style="956"/>
    <col min="11521" max="11521" width="1.109375" style="956" customWidth="1"/>
    <col min="11522" max="11522" width="14.5546875" style="956" customWidth="1"/>
    <col min="11523" max="11523" width="24.88671875" style="956" customWidth="1"/>
    <col min="11524" max="11524" width="11.6640625" style="956" customWidth="1"/>
    <col min="11525" max="11526" width="0" style="956" hidden="1" customWidth="1"/>
    <col min="11527" max="11527" width="1.109375" style="956" customWidth="1"/>
    <col min="11528" max="11528" width="12.33203125" style="956" customWidth="1"/>
    <col min="11529" max="11529" width="26.88671875" style="956" customWidth="1"/>
    <col min="11530" max="11530" width="8.6640625" style="956" customWidth="1"/>
    <col min="11531" max="11531" width="27.33203125" style="956" customWidth="1"/>
    <col min="11532" max="11776" width="8.88671875" style="956"/>
    <col min="11777" max="11777" width="1.109375" style="956" customWidth="1"/>
    <col min="11778" max="11778" width="14.5546875" style="956" customWidth="1"/>
    <col min="11779" max="11779" width="24.88671875" style="956" customWidth="1"/>
    <col min="11780" max="11780" width="11.6640625" style="956" customWidth="1"/>
    <col min="11781" max="11782" width="0" style="956" hidden="1" customWidth="1"/>
    <col min="11783" max="11783" width="1.109375" style="956" customWidth="1"/>
    <col min="11784" max="11784" width="12.33203125" style="956" customWidth="1"/>
    <col min="11785" max="11785" width="26.88671875" style="956" customWidth="1"/>
    <col min="11786" max="11786" width="8.6640625" style="956" customWidth="1"/>
    <col min="11787" max="11787" width="27.33203125" style="956" customWidth="1"/>
    <col min="11788" max="12032" width="8.88671875" style="956"/>
    <col min="12033" max="12033" width="1.109375" style="956" customWidth="1"/>
    <col min="12034" max="12034" width="14.5546875" style="956" customWidth="1"/>
    <col min="12035" max="12035" width="24.88671875" style="956" customWidth="1"/>
    <col min="12036" max="12036" width="11.6640625" style="956" customWidth="1"/>
    <col min="12037" max="12038" width="0" style="956" hidden="1" customWidth="1"/>
    <col min="12039" max="12039" width="1.109375" style="956" customWidth="1"/>
    <col min="12040" max="12040" width="12.33203125" style="956" customWidth="1"/>
    <col min="12041" max="12041" width="26.88671875" style="956" customWidth="1"/>
    <col min="12042" max="12042" width="8.6640625" style="956" customWidth="1"/>
    <col min="12043" max="12043" width="27.33203125" style="956" customWidth="1"/>
    <col min="12044" max="12288" width="8.88671875" style="956"/>
    <col min="12289" max="12289" width="1.109375" style="956" customWidth="1"/>
    <col min="12290" max="12290" width="14.5546875" style="956" customWidth="1"/>
    <col min="12291" max="12291" width="24.88671875" style="956" customWidth="1"/>
    <col min="12292" max="12292" width="11.6640625" style="956" customWidth="1"/>
    <col min="12293" max="12294" width="0" style="956" hidden="1" customWidth="1"/>
    <col min="12295" max="12295" width="1.109375" style="956" customWidth="1"/>
    <col min="12296" max="12296" width="12.33203125" style="956" customWidth="1"/>
    <col min="12297" max="12297" width="26.88671875" style="956" customWidth="1"/>
    <col min="12298" max="12298" width="8.6640625" style="956" customWidth="1"/>
    <col min="12299" max="12299" width="27.33203125" style="956" customWidth="1"/>
    <col min="12300" max="12544" width="8.88671875" style="956"/>
    <col min="12545" max="12545" width="1.109375" style="956" customWidth="1"/>
    <col min="12546" max="12546" width="14.5546875" style="956" customWidth="1"/>
    <col min="12547" max="12547" width="24.88671875" style="956" customWidth="1"/>
    <col min="12548" max="12548" width="11.6640625" style="956" customWidth="1"/>
    <col min="12549" max="12550" width="0" style="956" hidden="1" customWidth="1"/>
    <col min="12551" max="12551" width="1.109375" style="956" customWidth="1"/>
    <col min="12552" max="12552" width="12.33203125" style="956" customWidth="1"/>
    <col min="12553" max="12553" width="26.88671875" style="956" customWidth="1"/>
    <col min="12554" max="12554" width="8.6640625" style="956" customWidth="1"/>
    <col min="12555" max="12555" width="27.33203125" style="956" customWidth="1"/>
    <col min="12556" max="12800" width="8.88671875" style="956"/>
    <col min="12801" max="12801" width="1.109375" style="956" customWidth="1"/>
    <col min="12802" max="12802" width="14.5546875" style="956" customWidth="1"/>
    <col min="12803" max="12803" width="24.88671875" style="956" customWidth="1"/>
    <col min="12804" max="12804" width="11.6640625" style="956" customWidth="1"/>
    <col min="12805" max="12806" width="0" style="956" hidden="1" customWidth="1"/>
    <col min="12807" max="12807" width="1.109375" style="956" customWidth="1"/>
    <col min="12808" max="12808" width="12.33203125" style="956" customWidth="1"/>
    <col min="12809" max="12809" width="26.88671875" style="956" customWidth="1"/>
    <col min="12810" max="12810" width="8.6640625" style="956" customWidth="1"/>
    <col min="12811" max="12811" width="27.33203125" style="956" customWidth="1"/>
    <col min="12812" max="13056" width="8.88671875" style="956"/>
    <col min="13057" max="13057" width="1.109375" style="956" customWidth="1"/>
    <col min="13058" max="13058" width="14.5546875" style="956" customWidth="1"/>
    <col min="13059" max="13059" width="24.88671875" style="956" customWidth="1"/>
    <col min="13060" max="13060" width="11.6640625" style="956" customWidth="1"/>
    <col min="13061" max="13062" width="0" style="956" hidden="1" customWidth="1"/>
    <col min="13063" max="13063" width="1.109375" style="956" customWidth="1"/>
    <col min="13064" max="13064" width="12.33203125" style="956" customWidth="1"/>
    <col min="13065" max="13065" width="26.88671875" style="956" customWidth="1"/>
    <col min="13066" max="13066" width="8.6640625" style="956" customWidth="1"/>
    <col min="13067" max="13067" width="27.33203125" style="956" customWidth="1"/>
    <col min="13068" max="13312" width="8.88671875" style="956"/>
    <col min="13313" max="13313" width="1.109375" style="956" customWidth="1"/>
    <col min="13314" max="13314" width="14.5546875" style="956" customWidth="1"/>
    <col min="13315" max="13315" width="24.88671875" style="956" customWidth="1"/>
    <col min="13316" max="13316" width="11.6640625" style="956" customWidth="1"/>
    <col min="13317" max="13318" width="0" style="956" hidden="1" customWidth="1"/>
    <col min="13319" max="13319" width="1.109375" style="956" customWidth="1"/>
    <col min="13320" max="13320" width="12.33203125" style="956" customWidth="1"/>
    <col min="13321" max="13321" width="26.88671875" style="956" customWidth="1"/>
    <col min="13322" max="13322" width="8.6640625" style="956" customWidth="1"/>
    <col min="13323" max="13323" width="27.33203125" style="956" customWidth="1"/>
    <col min="13324" max="13568" width="8.88671875" style="956"/>
    <col min="13569" max="13569" width="1.109375" style="956" customWidth="1"/>
    <col min="13570" max="13570" width="14.5546875" style="956" customWidth="1"/>
    <col min="13571" max="13571" width="24.88671875" style="956" customWidth="1"/>
    <col min="13572" max="13572" width="11.6640625" style="956" customWidth="1"/>
    <col min="13573" max="13574" width="0" style="956" hidden="1" customWidth="1"/>
    <col min="13575" max="13575" width="1.109375" style="956" customWidth="1"/>
    <col min="13576" max="13576" width="12.33203125" style="956" customWidth="1"/>
    <col min="13577" max="13577" width="26.88671875" style="956" customWidth="1"/>
    <col min="13578" max="13578" width="8.6640625" style="956" customWidth="1"/>
    <col min="13579" max="13579" width="27.33203125" style="956" customWidth="1"/>
    <col min="13580" max="13824" width="8.88671875" style="956"/>
    <col min="13825" max="13825" width="1.109375" style="956" customWidth="1"/>
    <col min="13826" max="13826" width="14.5546875" style="956" customWidth="1"/>
    <col min="13827" max="13827" width="24.88671875" style="956" customWidth="1"/>
    <col min="13828" max="13828" width="11.6640625" style="956" customWidth="1"/>
    <col min="13829" max="13830" width="0" style="956" hidden="1" customWidth="1"/>
    <col min="13831" max="13831" width="1.109375" style="956" customWidth="1"/>
    <col min="13832" max="13832" width="12.33203125" style="956" customWidth="1"/>
    <col min="13833" max="13833" width="26.88671875" style="956" customWidth="1"/>
    <col min="13834" max="13834" width="8.6640625" style="956" customWidth="1"/>
    <col min="13835" max="13835" width="27.33203125" style="956" customWidth="1"/>
    <col min="13836" max="14080" width="8.88671875" style="956"/>
    <col min="14081" max="14081" width="1.109375" style="956" customWidth="1"/>
    <col min="14082" max="14082" width="14.5546875" style="956" customWidth="1"/>
    <col min="14083" max="14083" width="24.88671875" style="956" customWidth="1"/>
    <col min="14084" max="14084" width="11.6640625" style="956" customWidth="1"/>
    <col min="14085" max="14086" width="0" style="956" hidden="1" customWidth="1"/>
    <col min="14087" max="14087" width="1.109375" style="956" customWidth="1"/>
    <col min="14088" max="14088" width="12.33203125" style="956" customWidth="1"/>
    <col min="14089" max="14089" width="26.88671875" style="956" customWidth="1"/>
    <col min="14090" max="14090" width="8.6640625" style="956" customWidth="1"/>
    <col min="14091" max="14091" width="27.33203125" style="956" customWidth="1"/>
    <col min="14092" max="14336" width="8.88671875" style="956"/>
    <col min="14337" max="14337" width="1.109375" style="956" customWidth="1"/>
    <col min="14338" max="14338" width="14.5546875" style="956" customWidth="1"/>
    <col min="14339" max="14339" width="24.88671875" style="956" customWidth="1"/>
    <col min="14340" max="14340" width="11.6640625" style="956" customWidth="1"/>
    <col min="14341" max="14342" width="0" style="956" hidden="1" customWidth="1"/>
    <col min="14343" max="14343" width="1.109375" style="956" customWidth="1"/>
    <col min="14344" max="14344" width="12.33203125" style="956" customWidth="1"/>
    <col min="14345" max="14345" width="26.88671875" style="956" customWidth="1"/>
    <col min="14346" max="14346" width="8.6640625" style="956" customWidth="1"/>
    <col min="14347" max="14347" width="27.33203125" style="956" customWidth="1"/>
    <col min="14348" max="14592" width="8.88671875" style="956"/>
    <col min="14593" max="14593" width="1.109375" style="956" customWidth="1"/>
    <col min="14594" max="14594" width="14.5546875" style="956" customWidth="1"/>
    <col min="14595" max="14595" width="24.88671875" style="956" customWidth="1"/>
    <col min="14596" max="14596" width="11.6640625" style="956" customWidth="1"/>
    <col min="14597" max="14598" width="0" style="956" hidden="1" customWidth="1"/>
    <col min="14599" max="14599" width="1.109375" style="956" customWidth="1"/>
    <col min="14600" max="14600" width="12.33203125" style="956" customWidth="1"/>
    <col min="14601" max="14601" width="26.88671875" style="956" customWidth="1"/>
    <col min="14602" max="14602" width="8.6640625" style="956" customWidth="1"/>
    <col min="14603" max="14603" width="27.33203125" style="956" customWidth="1"/>
    <col min="14604" max="14848" width="8.88671875" style="956"/>
    <col min="14849" max="14849" width="1.109375" style="956" customWidth="1"/>
    <col min="14850" max="14850" width="14.5546875" style="956" customWidth="1"/>
    <col min="14851" max="14851" width="24.88671875" style="956" customWidth="1"/>
    <col min="14852" max="14852" width="11.6640625" style="956" customWidth="1"/>
    <col min="14853" max="14854" width="0" style="956" hidden="1" customWidth="1"/>
    <col min="14855" max="14855" width="1.109375" style="956" customWidth="1"/>
    <col min="14856" max="14856" width="12.33203125" style="956" customWidth="1"/>
    <col min="14857" max="14857" width="26.88671875" style="956" customWidth="1"/>
    <col min="14858" max="14858" width="8.6640625" style="956" customWidth="1"/>
    <col min="14859" max="14859" width="27.33203125" style="956" customWidth="1"/>
    <col min="14860" max="15104" width="8.88671875" style="956"/>
    <col min="15105" max="15105" width="1.109375" style="956" customWidth="1"/>
    <col min="15106" max="15106" width="14.5546875" style="956" customWidth="1"/>
    <col min="15107" max="15107" width="24.88671875" style="956" customWidth="1"/>
    <col min="15108" max="15108" width="11.6640625" style="956" customWidth="1"/>
    <col min="15109" max="15110" width="0" style="956" hidden="1" customWidth="1"/>
    <col min="15111" max="15111" width="1.109375" style="956" customWidth="1"/>
    <col min="15112" max="15112" width="12.33203125" style="956" customWidth="1"/>
    <col min="15113" max="15113" width="26.88671875" style="956" customWidth="1"/>
    <col min="15114" max="15114" width="8.6640625" style="956" customWidth="1"/>
    <col min="15115" max="15115" width="27.33203125" style="956" customWidth="1"/>
    <col min="15116" max="15360" width="8.88671875" style="956"/>
    <col min="15361" max="15361" width="1.109375" style="956" customWidth="1"/>
    <col min="15362" max="15362" width="14.5546875" style="956" customWidth="1"/>
    <col min="15363" max="15363" width="24.88671875" style="956" customWidth="1"/>
    <col min="15364" max="15364" width="11.6640625" style="956" customWidth="1"/>
    <col min="15365" max="15366" width="0" style="956" hidden="1" customWidth="1"/>
    <col min="15367" max="15367" width="1.109375" style="956" customWidth="1"/>
    <col min="15368" max="15368" width="12.33203125" style="956" customWidth="1"/>
    <col min="15369" max="15369" width="26.88671875" style="956" customWidth="1"/>
    <col min="15370" max="15370" width="8.6640625" style="956" customWidth="1"/>
    <col min="15371" max="15371" width="27.33203125" style="956" customWidth="1"/>
    <col min="15372" max="15616" width="8.88671875" style="956"/>
    <col min="15617" max="15617" width="1.109375" style="956" customWidth="1"/>
    <col min="15618" max="15618" width="14.5546875" style="956" customWidth="1"/>
    <col min="15619" max="15619" width="24.88671875" style="956" customWidth="1"/>
    <col min="15620" max="15620" width="11.6640625" style="956" customWidth="1"/>
    <col min="15621" max="15622" width="0" style="956" hidden="1" customWidth="1"/>
    <col min="15623" max="15623" width="1.109375" style="956" customWidth="1"/>
    <col min="15624" max="15624" width="12.33203125" style="956" customWidth="1"/>
    <col min="15625" max="15625" width="26.88671875" style="956" customWidth="1"/>
    <col min="15626" max="15626" width="8.6640625" style="956" customWidth="1"/>
    <col min="15627" max="15627" width="27.33203125" style="956" customWidth="1"/>
    <col min="15628" max="15872" width="8.88671875" style="956"/>
    <col min="15873" max="15873" width="1.109375" style="956" customWidth="1"/>
    <col min="15874" max="15874" width="14.5546875" style="956" customWidth="1"/>
    <col min="15875" max="15875" width="24.88671875" style="956" customWidth="1"/>
    <col min="15876" max="15876" width="11.6640625" style="956" customWidth="1"/>
    <col min="15877" max="15878" width="0" style="956" hidden="1" customWidth="1"/>
    <col min="15879" max="15879" width="1.109375" style="956" customWidth="1"/>
    <col min="15880" max="15880" width="12.33203125" style="956" customWidth="1"/>
    <col min="15881" max="15881" width="26.88671875" style="956" customWidth="1"/>
    <col min="15882" max="15882" width="8.6640625" style="956" customWidth="1"/>
    <col min="15883" max="15883" width="27.33203125" style="956" customWidth="1"/>
    <col min="15884" max="16128" width="8.88671875" style="956"/>
    <col min="16129" max="16129" width="1.109375" style="956" customWidth="1"/>
    <col min="16130" max="16130" width="14.5546875" style="956" customWidth="1"/>
    <col min="16131" max="16131" width="24.88671875" style="956" customWidth="1"/>
    <col min="16132" max="16132" width="11.6640625" style="956" customWidth="1"/>
    <col min="16133" max="16134" width="0" style="956" hidden="1" customWidth="1"/>
    <col min="16135" max="16135" width="1.109375" style="956" customWidth="1"/>
    <col min="16136" max="16136" width="12.33203125" style="956" customWidth="1"/>
    <col min="16137" max="16137" width="26.88671875" style="956" customWidth="1"/>
    <col min="16138" max="16138" width="8.6640625" style="956" customWidth="1"/>
    <col min="16139" max="16139" width="27.33203125" style="956" customWidth="1"/>
    <col min="16140" max="16384" width="8.88671875" style="956"/>
  </cols>
  <sheetData>
    <row r="1" spans="1:11" ht="87" customHeight="1" thickTop="1">
      <c r="A1" s="1734" t="s">
        <v>280</v>
      </c>
      <c r="B1" s="1735"/>
      <c r="C1" s="1736"/>
      <c r="D1" s="1736"/>
      <c r="E1" s="1736"/>
      <c r="F1" s="1736"/>
      <c r="G1" s="1736"/>
      <c r="H1" s="1736"/>
      <c r="I1" s="1736"/>
      <c r="J1" s="1736"/>
      <c r="K1" s="1737"/>
    </row>
    <row r="2" spans="1:11" ht="24.9" customHeight="1">
      <c r="A2" s="1215"/>
      <c r="B2" s="1738" t="s">
        <v>281</v>
      </c>
      <c r="C2" s="1738"/>
      <c r="D2" s="1738"/>
      <c r="E2" s="1216"/>
      <c r="F2" s="1216"/>
      <c r="G2" s="1217" t="s">
        <v>282</v>
      </c>
      <c r="H2" s="1739"/>
      <c r="I2" s="1740"/>
      <c r="J2" s="1740"/>
      <c r="K2" s="1741"/>
    </row>
    <row r="3" spans="1:11" ht="24.9" customHeight="1">
      <c r="A3" s="1218"/>
      <c r="B3" s="1742" t="s">
        <v>283</v>
      </c>
      <c r="C3" s="1742"/>
      <c r="D3" s="1742"/>
      <c r="E3" s="1220"/>
      <c r="F3" s="1220"/>
      <c r="G3" s="1221" t="s">
        <v>282</v>
      </c>
      <c r="H3" s="1743"/>
      <c r="I3" s="1743"/>
      <c r="J3" s="1743"/>
      <c r="K3" s="1744"/>
    </row>
    <row r="4" spans="1:11" ht="24.9" customHeight="1">
      <c r="A4" s="1218"/>
      <c r="B4" s="1742" t="s">
        <v>284</v>
      </c>
      <c r="C4" s="1742"/>
      <c r="D4" s="1742"/>
      <c r="E4" s="1219"/>
      <c r="F4" s="1219"/>
      <c r="G4" s="1221" t="s">
        <v>282</v>
      </c>
      <c r="H4" s="1743"/>
      <c r="I4" s="1743"/>
      <c r="J4" s="1743"/>
      <c r="K4" s="1744"/>
    </row>
    <row r="5" spans="1:11" ht="24.9" customHeight="1">
      <c r="A5" s="1218"/>
      <c r="B5" s="1742" t="s">
        <v>285</v>
      </c>
      <c r="C5" s="1742"/>
      <c r="D5" s="1742"/>
      <c r="E5" s="1220"/>
      <c r="F5" s="1220"/>
      <c r="G5" s="1221" t="s">
        <v>282</v>
      </c>
      <c r="H5" s="1222" t="s">
        <v>286</v>
      </c>
      <c r="I5" s="1223"/>
      <c r="J5" s="1224" t="s">
        <v>287</v>
      </c>
      <c r="K5" s="1225"/>
    </row>
    <row r="6" spans="1:11" ht="31.5" customHeight="1">
      <c r="A6" s="1218"/>
      <c r="B6" s="1742" t="s">
        <v>288</v>
      </c>
      <c r="C6" s="1742"/>
      <c r="D6" s="1742"/>
      <c r="E6" s="1219"/>
      <c r="F6" s="1219"/>
      <c r="G6" s="1221" t="s">
        <v>282</v>
      </c>
      <c r="H6" s="1226" t="s">
        <v>289</v>
      </c>
      <c r="I6" s="1227"/>
      <c r="J6" s="1226" t="s">
        <v>290</v>
      </c>
      <c r="K6" s="1228"/>
    </row>
    <row r="7" spans="1:11" ht="55.8" customHeight="1">
      <c r="A7" s="1218"/>
      <c r="B7" s="1742" t="s">
        <v>291</v>
      </c>
      <c r="C7" s="1742"/>
      <c r="D7" s="1742"/>
      <c r="E7" s="1220"/>
      <c r="F7" s="1220"/>
      <c r="G7" s="1221" t="s">
        <v>282</v>
      </c>
      <c r="H7" s="1229" t="s">
        <v>289</v>
      </c>
      <c r="I7" s="1230" t="s">
        <v>1112</v>
      </c>
      <c r="J7" s="1229" t="s">
        <v>290</v>
      </c>
      <c r="K7" s="1231"/>
    </row>
    <row r="8" spans="1:11" ht="24.9" customHeight="1">
      <c r="A8" s="1218"/>
      <c r="B8" s="1742" t="s">
        <v>292</v>
      </c>
      <c r="C8" s="1742"/>
      <c r="D8" s="1742"/>
      <c r="E8" s="1220"/>
      <c r="F8" s="1220"/>
      <c r="G8" s="1221" t="s">
        <v>282</v>
      </c>
      <c r="H8" s="1229" t="s">
        <v>289</v>
      </c>
      <c r="I8" s="1232"/>
      <c r="J8" s="1233" t="s">
        <v>290</v>
      </c>
      <c r="K8" s="1234"/>
    </row>
    <row r="9" spans="1:11" ht="32.1" customHeight="1">
      <c r="A9" s="1218"/>
      <c r="B9" s="1742" t="s">
        <v>1103</v>
      </c>
      <c r="C9" s="1742"/>
      <c r="D9" s="1742"/>
      <c r="E9" s="1220"/>
      <c r="F9" s="1220"/>
      <c r="G9" s="1221" t="s">
        <v>282</v>
      </c>
      <c r="H9" s="1732"/>
      <c r="I9" s="1733"/>
      <c r="J9" s="1229" t="s">
        <v>293</v>
      </c>
      <c r="K9" s="1235">
        <v>45673</v>
      </c>
    </row>
    <row r="10" spans="1:11" ht="47.25" customHeight="1">
      <c r="A10" s="1218"/>
      <c r="B10" s="1742" t="s">
        <v>294</v>
      </c>
      <c r="C10" s="1742"/>
      <c r="D10" s="1742"/>
      <c r="E10" s="1220"/>
      <c r="F10" s="1220"/>
      <c r="G10" s="1221" t="s">
        <v>282</v>
      </c>
      <c r="H10" s="1743" t="s">
        <v>1104</v>
      </c>
      <c r="I10" s="1743"/>
      <c r="J10" s="1743"/>
      <c r="K10" s="1744"/>
    </row>
    <row r="11" spans="1:11" ht="24.9" customHeight="1">
      <c r="A11" s="1218"/>
      <c r="B11" s="1742" t="s">
        <v>295</v>
      </c>
      <c r="C11" s="1742"/>
      <c r="D11" s="1742"/>
      <c r="E11" s="1219"/>
      <c r="F11" s="1219"/>
      <c r="G11" s="1221" t="s">
        <v>282</v>
      </c>
      <c r="H11" s="1743"/>
      <c r="I11" s="1743"/>
      <c r="J11" s="1743"/>
      <c r="K11" s="1744"/>
    </row>
    <row r="12" spans="1:11" ht="24.9" customHeight="1">
      <c r="A12" s="1218"/>
      <c r="B12" s="1742" t="s">
        <v>297</v>
      </c>
      <c r="C12" s="1742"/>
      <c r="D12" s="1742"/>
      <c r="E12" s="1219"/>
      <c r="F12" s="1219"/>
      <c r="G12" s="1221" t="s">
        <v>282</v>
      </c>
      <c r="H12" s="1743"/>
      <c r="I12" s="1743"/>
      <c r="J12" s="1743"/>
      <c r="K12" s="1744"/>
    </row>
    <row r="13" spans="1:11" ht="32.1" customHeight="1">
      <c r="A13" s="1218"/>
      <c r="B13" s="1742" t="s">
        <v>298</v>
      </c>
      <c r="C13" s="1742"/>
      <c r="D13" s="1742"/>
      <c r="E13" s="1220"/>
      <c r="F13" s="1220"/>
      <c r="G13" s="1221" t="s">
        <v>282</v>
      </c>
      <c r="H13" s="1236" t="s">
        <v>299</v>
      </c>
      <c r="I13" s="1237" t="s">
        <v>300</v>
      </c>
      <c r="J13" s="1226" t="s">
        <v>301</v>
      </c>
      <c r="K13" s="1238" t="s">
        <v>300</v>
      </c>
    </row>
    <row r="14" spans="1:11" ht="24.9" customHeight="1">
      <c r="A14" s="1218"/>
      <c r="B14" s="1742" t="s">
        <v>302</v>
      </c>
      <c r="C14" s="1742"/>
      <c r="D14" s="1742"/>
      <c r="E14" s="1220"/>
      <c r="F14" s="1220"/>
      <c r="G14" s="1221" t="s">
        <v>282</v>
      </c>
      <c r="H14" s="1743" t="s">
        <v>300</v>
      </c>
      <c r="I14" s="1743"/>
      <c r="J14" s="1743"/>
      <c r="K14" s="1744"/>
    </row>
    <row r="15" spans="1:11" ht="24.9" customHeight="1">
      <c r="A15" s="1218"/>
      <c r="B15" s="1742" t="s">
        <v>303</v>
      </c>
      <c r="C15" s="1742"/>
      <c r="D15" s="1742"/>
      <c r="E15" s="1220"/>
      <c r="F15" s="1220"/>
      <c r="G15" s="1221" t="s">
        <v>282</v>
      </c>
      <c r="H15" s="1748">
        <v>45673</v>
      </c>
      <c r="I15" s="1748"/>
      <c r="J15" s="1748"/>
      <c r="K15" s="1749"/>
    </row>
    <row r="16" spans="1:11" ht="27" customHeight="1">
      <c r="A16" s="1239"/>
      <c r="B16" s="1745" t="s">
        <v>304</v>
      </c>
      <c r="C16" s="1745"/>
      <c r="D16" s="1745"/>
      <c r="E16" s="1241"/>
      <c r="F16" s="1241"/>
      <c r="G16" s="1221" t="s">
        <v>282</v>
      </c>
      <c r="H16" s="1746" t="s">
        <v>1111</v>
      </c>
      <c r="I16" s="1746"/>
      <c r="J16" s="1746"/>
      <c r="K16" s="1747"/>
    </row>
    <row r="17" spans="1:11" ht="27.6" customHeight="1">
      <c r="A17" s="1239"/>
      <c r="B17" s="1745" t="s">
        <v>305</v>
      </c>
      <c r="C17" s="1745"/>
      <c r="D17" s="1745"/>
      <c r="E17" s="1241"/>
      <c r="F17" s="1241"/>
      <c r="G17" s="1221" t="s">
        <v>282</v>
      </c>
      <c r="H17" s="1743" t="s">
        <v>306</v>
      </c>
      <c r="I17" s="1743"/>
      <c r="J17" s="1743"/>
      <c r="K17" s="1744"/>
    </row>
    <row r="18" spans="1:11" ht="32.1" customHeight="1">
      <c r="A18" s="1239"/>
      <c r="B18" s="1745" t="s">
        <v>307</v>
      </c>
      <c r="C18" s="1745"/>
      <c r="D18" s="1745"/>
      <c r="E18" s="1241"/>
      <c r="F18" s="1241"/>
      <c r="G18" s="1221" t="s">
        <v>308</v>
      </c>
      <c r="H18" s="1750" t="s">
        <v>1105</v>
      </c>
      <c r="I18" s="1743"/>
      <c r="J18" s="1743"/>
      <c r="K18" s="1744"/>
    </row>
    <row r="19" spans="1:11" ht="17.25" customHeight="1">
      <c r="A19" s="1239"/>
      <c r="B19" s="1745" t="s">
        <v>309</v>
      </c>
      <c r="C19" s="1745"/>
      <c r="D19" s="1745"/>
      <c r="E19" s="1241"/>
      <c r="F19" s="1241"/>
      <c r="G19" s="1221" t="s">
        <v>282</v>
      </c>
      <c r="H19" s="1750" t="s">
        <v>1106</v>
      </c>
      <c r="I19" s="1743"/>
      <c r="J19" s="1743"/>
      <c r="K19" s="1744"/>
    </row>
    <row r="20" spans="1:11" ht="16.5" customHeight="1">
      <c r="A20" s="1239"/>
      <c r="B20" s="1745" t="s">
        <v>310</v>
      </c>
      <c r="C20" s="1745"/>
      <c r="D20" s="1745"/>
      <c r="E20" s="1241"/>
      <c r="F20" s="1241"/>
      <c r="G20" s="1221" t="s">
        <v>282</v>
      </c>
      <c r="H20" s="1743" t="s">
        <v>1105</v>
      </c>
      <c r="I20" s="1743"/>
      <c r="J20" s="1743"/>
      <c r="K20" s="1744"/>
    </row>
    <row r="21" spans="1:11" ht="28.5" customHeight="1">
      <c r="A21" s="1239"/>
      <c r="B21" s="1745" t="s">
        <v>311</v>
      </c>
      <c r="C21" s="1745"/>
      <c r="D21" s="1745"/>
      <c r="E21" s="1241"/>
      <c r="F21" s="1241"/>
      <c r="G21" s="1221" t="s">
        <v>282</v>
      </c>
      <c r="H21" s="1743" t="s">
        <v>1105</v>
      </c>
      <c r="I21" s="1743"/>
      <c r="J21" s="1743"/>
      <c r="K21" s="1744"/>
    </row>
    <row r="22" spans="1:11" ht="17.25" customHeight="1">
      <c r="A22" s="1239"/>
      <c r="B22" s="1745" t="s">
        <v>312</v>
      </c>
      <c r="C22" s="1745"/>
      <c r="D22" s="1745"/>
      <c r="E22" s="1240"/>
      <c r="F22" s="1240"/>
      <c r="G22" s="1221" t="s">
        <v>282</v>
      </c>
      <c r="H22" s="1743" t="s">
        <v>1105</v>
      </c>
      <c r="I22" s="1743"/>
      <c r="J22" s="1743"/>
      <c r="K22" s="1744"/>
    </row>
    <row r="23" spans="1:11" ht="32.1" customHeight="1">
      <c r="A23" s="1239"/>
      <c r="B23" s="1745" t="s">
        <v>313</v>
      </c>
      <c r="C23" s="1745"/>
      <c r="D23" s="1745"/>
      <c r="E23" s="1241"/>
      <c r="F23" s="1241"/>
      <c r="G23" s="1221" t="s">
        <v>282</v>
      </c>
      <c r="H23" s="1743" t="s">
        <v>300</v>
      </c>
      <c r="I23" s="1743"/>
      <c r="J23" s="1743"/>
      <c r="K23" s="1744"/>
    </row>
    <row r="24" spans="1:11" ht="32.1" customHeight="1">
      <c r="A24" s="1239"/>
      <c r="B24" s="1745" t="s">
        <v>314</v>
      </c>
      <c r="C24" s="1745"/>
      <c r="D24" s="1745"/>
      <c r="E24" s="1745"/>
      <c r="F24" s="1745"/>
      <c r="G24" s="1221" t="s">
        <v>282</v>
      </c>
      <c r="H24" s="1751"/>
      <c r="I24" s="1752"/>
      <c r="J24" s="1752"/>
      <c r="K24" s="1753"/>
    </row>
    <row r="25" spans="1:11" ht="15" customHeight="1">
      <c r="A25" s="1239"/>
      <c r="B25" s="1745" t="s">
        <v>315</v>
      </c>
      <c r="C25" s="1745"/>
      <c r="D25" s="1745"/>
      <c r="E25" s="1745"/>
      <c r="F25" s="1745"/>
      <c r="G25" s="1221" t="s">
        <v>282</v>
      </c>
      <c r="H25" s="1754"/>
      <c r="I25" s="1755"/>
      <c r="J25" s="1755"/>
      <c r="K25" s="1756"/>
    </row>
    <row r="26" spans="1:11" ht="17.25" customHeight="1">
      <c r="A26" s="1239"/>
      <c r="B26" s="1745" t="s">
        <v>316</v>
      </c>
      <c r="C26" s="1745"/>
      <c r="D26" s="1745"/>
      <c r="E26" s="1241"/>
      <c r="F26" s="1241"/>
      <c r="G26" s="1221" t="s">
        <v>282</v>
      </c>
      <c r="H26" s="1757"/>
      <c r="I26" s="1757"/>
      <c r="J26" s="1757"/>
      <c r="K26" s="1758"/>
    </row>
    <row r="27" spans="1:11" ht="17.25" customHeight="1">
      <c r="A27" s="1242"/>
      <c r="B27" s="1745" t="s">
        <v>1107</v>
      </c>
      <c r="C27" s="1745"/>
      <c r="D27" s="1745"/>
      <c r="E27" s="1243"/>
      <c r="F27" s="1243"/>
      <c r="G27" s="1244" t="s">
        <v>282</v>
      </c>
      <c r="H27" s="1759"/>
      <c r="I27" s="1760"/>
      <c r="J27" s="1760"/>
      <c r="K27" s="1761"/>
    </row>
    <row r="28" spans="1:11" ht="19.8" customHeight="1">
      <c r="A28" s="1242"/>
      <c r="B28" s="1762" t="s">
        <v>317</v>
      </c>
      <c r="C28" s="1745"/>
      <c r="D28" s="1763"/>
      <c r="E28" s="1243"/>
      <c r="F28" s="1243"/>
      <c r="G28" s="1244" t="s">
        <v>282</v>
      </c>
      <c r="H28" s="1751"/>
      <c r="I28" s="1752"/>
      <c r="J28" s="1752"/>
      <c r="K28" s="1753"/>
    </row>
    <row r="29" spans="1:11" ht="16.2" customHeight="1">
      <c r="A29" s="1242"/>
      <c r="B29" s="1762" t="s">
        <v>84</v>
      </c>
      <c r="C29" s="1745"/>
      <c r="D29" s="1763"/>
      <c r="E29" s="1243"/>
      <c r="F29" s="1243"/>
      <c r="G29" s="1244" t="s">
        <v>282</v>
      </c>
      <c r="H29" s="1751"/>
      <c r="I29" s="1752"/>
      <c r="J29" s="1752"/>
      <c r="K29" s="1753"/>
    </row>
    <row r="30" spans="1:11" ht="61.8" customHeight="1">
      <c r="A30" s="1242"/>
      <c r="B30" s="1762" t="s">
        <v>318</v>
      </c>
      <c r="C30" s="1745"/>
      <c r="D30" s="1763"/>
      <c r="E30" s="1243"/>
      <c r="F30" s="1243"/>
      <c r="G30" s="1244" t="s">
        <v>282</v>
      </c>
      <c r="H30" s="1751"/>
      <c r="I30" s="1752"/>
      <c r="J30" s="1752"/>
      <c r="K30" s="1753"/>
    </row>
    <row r="31" spans="1:11" ht="27" customHeight="1">
      <c r="A31" s="1245"/>
      <c r="B31" s="1764" t="s">
        <v>1108</v>
      </c>
      <c r="C31" s="1764"/>
      <c r="D31" s="1764"/>
      <c r="E31" s="1246"/>
      <c r="F31" s="1246"/>
      <c r="G31" s="1247" t="s">
        <v>282</v>
      </c>
      <c r="H31" s="1765"/>
      <c r="I31" s="1765"/>
      <c r="J31" s="1765"/>
      <c r="K31" s="1766"/>
    </row>
    <row r="32" spans="1:11" ht="22.5" customHeight="1">
      <c r="A32" s="1248"/>
      <c r="B32" s="1249"/>
      <c r="C32" s="1767" t="s">
        <v>180</v>
      </c>
      <c r="D32" s="1767"/>
      <c r="E32" s="1250"/>
      <c r="F32" s="1250"/>
      <c r="G32" s="1768" t="s">
        <v>319</v>
      </c>
      <c r="H32" s="1768"/>
      <c r="I32" s="1769"/>
      <c r="J32" s="1770" t="s">
        <v>320</v>
      </c>
      <c r="K32" s="1771"/>
    </row>
    <row r="33" spans="1:11" s="1254" customFormat="1" ht="27" customHeight="1">
      <c r="A33" s="1251"/>
      <c r="B33" s="1252" t="s">
        <v>321</v>
      </c>
      <c r="C33" s="1772"/>
      <c r="D33" s="1772"/>
      <c r="E33" s="1253"/>
      <c r="F33" s="1253"/>
      <c r="G33" s="1773" t="s">
        <v>1109</v>
      </c>
      <c r="H33" s="1773"/>
      <c r="I33" s="1774"/>
      <c r="J33" s="1775" t="s">
        <v>1110</v>
      </c>
      <c r="K33" s="1776"/>
    </row>
    <row r="34" spans="1:11" s="1254" customFormat="1" ht="20.25" customHeight="1">
      <c r="A34" s="1255"/>
      <c r="B34" s="1252" t="s">
        <v>322</v>
      </c>
      <c r="C34" s="1773"/>
      <c r="D34" s="1773"/>
      <c r="E34" s="1256"/>
      <c r="F34" s="1256"/>
      <c r="G34" s="1778" t="s">
        <v>324</v>
      </c>
      <c r="H34" s="1778"/>
      <c r="I34" s="1779"/>
      <c r="J34" s="1780" t="s">
        <v>324</v>
      </c>
      <c r="K34" s="1781"/>
    </row>
    <row r="35" spans="1:11" s="1254" customFormat="1" ht="20.25" customHeight="1" thickBot="1">
      <c r="A35" s="1257"/>
      <c r="B35" s="1258" t="s">
        <v>325</v>
      </c>
      <c r="C35" s="1782"/>
      <c r="D35" s="1783"/>
      <c r="E35" s="1259"/>
      <c r="F35" s="1259"/>
      <c r="G35" s="1784"/>
      <c r="H35" s="1785"/>
      <c r="I35" s="1786"/>
      <c r="J35" s="1787"/>
      <c r="K35" s="1788"/>
    </row>
    <row r="36" spans="1:11" ht="12" customHeight="1" thickTop="1">
      <c r="A36" s="1260"/>
      <c r="B36" s="1260"/>
      <c r="H36" s="960"/>
      <c r="I36" s="960"/>
      <c r="J36" s="960"/>
      <c r="K36" s="960"/>
    </row>
    <row r="37" spans="1:11" ht="12" customHeight="1">
      <c r="A37" s="1260"/>
      <c r="B37" s="1260"/>
      <c r="H37" s="960"/>
      <c r="I37" s="960"/>
      <c r="J37" s="960"/>
      <c r="K37" s="960"/>
    </row>
    <row r="38" spans="1:11" ht="12" customHeight="1">
      <c r="A38" s="1260"/>
      <c r="B38" s="1260"/>
      <c r="H38" s="960"/>
      <c r="I38" s="960"/>
      <c r="J38" s="960"/>
      <c r="K38" s="960"/>
    </row>
    <row r="39" spans="1:11" ht="22.5" customHeight="1">
      <c r="A39" s="1261"/>
      <c r="B39" s="1262"/>
      <c r="H39" s="960"/>
      <c r="I39" s="960"/>
      <c r="J39" s="960"/>
      <c r="K39" s="960"/>
    </row>
    <row r="40" spans="1:11" ht="22.5" customHeight="1">
      <c r="A40" s="1777"/>
      <c r="B40" s="1777"/>
      <c r="C40" s="1777"/>
      <c r="D40" s="1777"/>
      <c r="E40" s="1777"/>
      <c r="F40" s="1777"/>
      <c r="G40" s="1777"/>
      <c r="H40" s="1777"/>
      <c r="I40" s="1777"/>
      <c r="J40" s="1777"/>
      <c r="K40" s="1777"/>
    </row>
  </sheetData>
  <mergeCells count="69">
    <mergeCell ref="A40:K40"/>
    <mergeCell ref="C34:D34"/>
    <mergeCell ref="G34:I34"/>
    <mergeCell ref="J34:K34"/>
    <mergeCell ref="C35:D35"/>
    <mergeCell ref="G35:I35"/>
    <mergeCell ref="J35:K35"/>
    <mergeCell ref="C32:D32"/>
    <mergeCell ref="G32:I32"/>
    <mergeCell ref="J32:K32"/>
    <mergeCell ref="C33:D33"/>
    <mergeCell ref="G33:I33"/>
    <mergeCell ref="J33:K33"/>
    <mergeCell ref="B29:D29"/>
    <mergeCell ref="H29:K29"/>
    <mergeCell ref="B30:D30"/>
    <mergeCell ref="H30:K30"/>
    <mergeCell ref="B31:D31"/>
    <mergeCell ref="H31:K31"/>
    <mergeCell ref="B26:D26"/>
    <mergeCell ref="H26:K26"/>
    <mergeCell ref="B27:D27"/>
    <mergeCell ref="H27:K27"/>
    <mergeCell ref="B28:D28"/>
    <mergeCell ref="H28:K28"/>
    <mergeCell ref="B23:D23"/>
    <mergeCell ref="H23:K23"/>
    <mergeCell ref="B24:F24"/>
    <mergeCell ref="H24:K24"/>
    <mergeCell ref="B25:F25"/>
    <mergeCell ref="H25:K25"/>
    <mergeCell ref="B20:D20"/>
    <mergeCell ref="H20:K20"/>
    <mergeCell ref="B21:D21"/>
    <mergeCell ref="H21:K21"/>
    <mergeCell ref="B22:D22"/>
    <mergeCell ref="H22:K22"/>
    <mergeCell ref="B17:D17"/>
    <mergeCell ref="H17:K17"/>
    <mergeCell ref="B18:D18"/>
    <mergeCell ref="H18:K18"/>
    <mergeCell ref="B19:D19"/>
    <mergeCell ref="H19:K19"/>
    <mergeCell ref="B16:D16"/>
    <mergeCell ref="H16:K16"/>
    <mergeCell ref="B10:D10"/>
    <mergeCell ref="H10:K10"/>
    <mergeCell ref="B11:D11"/>
    <mergeCell ref="H11:K11"/>
    <mergeCell ref="B12:D12"/>
    <mergeCell ref="H12:K12"/>
    <mergeCell ref="B13:D13"/>
    <mergeCell ref="B14:D14"/>
    <mergeCell ref="H14:K14"/>
    <mergeCell ref="B15:D15"/>
    <mergeCell ref="H15:K15"/>
    <mergeCell ref="H9:I9"/>
    <mergeCell ref="A1:K1"/>
    <mergeCell ref="B2:D2"/>
    <mergeCell ref="H2:K2"/>
    <mergeCell ref="B3:D3"/>
    <mergeCell ref="H3:K3"/>
    <mergeCell ref="B4:D4"/>
    <mergeCell ref="H4:K4"/>
    <mergeCell ref="B5:D5"/>
    <mergeCell ref="B6:D6"/>
    <mergeCell ref="B7:D7"/>
    <mergeCell ref="B8:D8"/>
    <mergeCell ref="B9:D9"/>
  </mergeCells>
  <printOptions horizontalCentered="1"/>
  <pageMargins left="3.937007874015748E-2" right="3.937007874015748E-2" top="0.74803149606299213" bottom="0.35433070866141736" header="0.31496062992125984" footer="0.31496062992125984"/>
  <pageSetup paperSize="9" scale="7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34998626667073579"/>
    <pageSetUpPr fitToPage="1"/>
  </sheetPr>
  <dimension ref="A1:AB51"/>
  <sheetViews>
    <sheetView topLeftCell="A7" zoomScale="90" zoomScaleNormal="90" workbookViewId="0">
      <selection activeCell="H53" sqref="H53"/>
    </sheetView>
  </sheetViews>
  <sheetFormatPr defaultColWidth="8.88671875" defaultRowHeight="13.2"/>
  <cols>
    <col min="1" max="1" width="4.6640625" style="587" customWidth="1"/>
    <col min="2" max="2" width="28.109375" style="587" customWidth="1"/>
    <col min="3" max="3" width="12" style="587" bestFit="1" customWidth="1"/>
    <col min="4" max="4" width="3.44140625" style="587" customWidth="1"/>
    <col min="5" max="5" width="3.109375" style="587" customWidth="1"/>
    <col min="6" max="6" width="2.88671875" style="587" customWidth="1"/>
    <col min="7" max="7" width="3.33203125" style="587" customWidth="1"/>
    <col min="8" max="8" width="9.5546875" style="587" customWidth="1"/>
    <col min="9" max="9" width="5" style="587" customWidth="1"/>
    <col min="10" max="27" width="4.6640625" style="587" customWidth="1"/>
    <col min="28" max="28" width="59.109375" style="587" customWidth="1"/>
    <col min="29" max="16384" width="8.88671875" style="587"/>
  </cols>
  <sheetData>
    <row r="1" spans="1:28" ht="15.75" customHeight="1">
      <c r="A1" s="1789" t="s">
        <v>920</v>
      </c>
      <c r="B1" s="1789"/>
      <c r="C1" s="1789"/>
      <c r="D1" s="1789"/>
      <c r="E1" s="1789"/>
      <c r="F1" s="1789"/>
      <c r="G1" s="1789"/>
      <c r="H1" s="1789"/>
      <c r="I1" s="1789"/>
      <c r="J1" s="1789"/>
      <c r="K1" s="1789"/>
      <c r="L1" s="1789"/>
      <c r="M1" s="1789"/>
      <c r="N1" s="1789"/>
      <c r="O1" s="1789"/>
      <c r="P1" s="1789"/>
      <c r="Q1" s="1789"/>
      <c r="R1" s="1789"/>
      <c r="S1" s="1789"/>
      <c r="T1" s="1789"/>
      <c r="U1" s="1789"/>
      <c r="V1" s="1789"/>
      <c r="W1" s="1789"/>
      <c r="X1" s="1789"/>
      <c r="Y1" s="1789"/>
      <c r="Z1" s="1789"/>
      <c r="AA1" s="1789"/>
      <c r="AB1" s="1789"/>
    </row>
    <row r="2" spans="1:28" ht="19.5" customHeight="1">
      <c r="A2" s="1789"/>
      <c r="B2" s="1789"/>
      <c r="C2" s="1789"/>
      <c r="D2" s="1789"/>
      <c r="E2" s="1789"/>
      <c r="F2" s="1789"/>
      <c r="G2" s="1789"/>
      <c r="H2" s="1789"/>
      <c r="I2" s="1789"/>
      <c r="J2" s="1789"/>
      <c r="K2" s="1789"/>
      <c r="L2" s="1789"/>
      <c r="M2" s="1789"/>
      <c r="N2" s="1789"/>
      <c r="O2" s="1789"/>
      <c r="P2" s="1789"/>
      <c r="Q2" s="1789"/>
      <c r="R2" s="1789"/>
      <c r="S2" s="1789"/>
      <c r="T2" s="1789"/>
      <c r="U2" s="1789"/>
      <c r="V2" s="1789"/>
      <c r="W2" s="1789"/>
      <c r="X2" s="1789"/>
      <c r="Y2" s="1789"/>
      <c r="Z2" s="1789"/>
      <c r="AA2" s="1789"/>
      <c r="AB2" s="1789"/>
    </row>
    <row r="3" spans="1:28" ht="27" customHeight="1">
      <c r="A3" s="1803" t="s">
        <v>919</v>
      </c>
      <c r="B3" s="1803"/>
      <c r="C3" s="1794"/>
      <c r="D3" s="1794"/>
      <c r="E3" s="1794"/>
      <c r="F3" s="1794"/>
      <c r="G3" s="1794"/>
      <c r="H3" s="1794"/>
      <c r="I3" s="1794"/>
      <c r="J3" s="1794"/>
      <c r="K3" s="1794"/>
      <c r="L3" s="1794"/>
      <c r="M3" s="1794"/>
      <c r="N3" s="1794"/>
      <c r="O3" s="1794"/>
      <c r="P3" s="1794"/>
      <c r="Q3" s="1794"/>
      <c r="R3" s="1804"/>
      <c r="S3" s="1804"/>
      <c r="T3" s="1804"/>
      <c r="U3" s="1804"/>
      <c r="V3" s="1804"/>
      <c r="W3" s="704"/>
      <c r="X3" s="704"/>
      <c r="Y3" s="704"/>
      <c r="Z3" s="1805"/>
      <c r="AA3" s="1805"/>
      <c r="AB3" s="1805"/>
    </row>
    <row r="4" spans="1:28" ht="13.8">
      <c r="A4" s="1817" t="s">
        <v>918</v>
      </c>
      <c r="B4" s="1818"/>
      <c r="C4" s="1795"/>
      <c r="D4" s="1796"/>
      <c r="E4" s="1796"/>
      <c r="F4" s="1796"/>
      <c r="G4" s="1796"/>
      <c r="H4" s="1796"/>
      <c r="I4" s="1796"/>
      <c r="J4" s="1796"/>
      <c r="K4" s="1796"/>
      <c r="L4" s="1796"/>
      <c r="M4" s="1796"/>
      <c r="N4" s="1796"/>
      <c r="O4" s="1796"/>
      <c r="P4" s="1796"/>
      <c r="Q4" s="1797"/>
      <c r="R4" s="1804"/>
      <c r="S4" s="1804"/>
      <c r="T4" s="1804"/>
      <c r="U4" s="1804"/>
      <c r="V4" s="1804"/>
      <c r="W4" s="1804"/>
      <c r="X4" s="1804"/>
      <c r="Y4" s="1804"/>
      <c r="Z4" s="1804"/>
      <c r="AA4" s="1804"/>
      <c r="AB4" s="1804"/>
    </row>
    <row r="5" spans="1:28" ht="13.8">
      <c r="A5" s="1819" t="s">
        <v>917</v>
      </c>
      <c r="B5" s="1820"/>
      <c r="C5" s="1798"/>
      <c r="D5" s="1796"/>
      <c r="E5" s="1796"/>
      <c r="F5" s="1796"/>
      <c r="G5" s="1796"/>
      <c r="H5" s="1796"/>
      <c r="I5" s="1796"/>
      <c r="J5" s="1796"/>
      <c r="K5" s="1796"/>
      <c r="L5" s="1796"/>
      <c r="M5" s="1796"/>
      <c r="N5" s="1796"/>
      <c r="O5" s="1796"/>
      <c r="P5" s="1796"/>
      <c r="Q5" s="1797"/>
      <c r="R5" s="1804"/>
      <c r="S5" s="1804"/>
      <c r="T5" s="1804"/>
      <c r="U5" s="1804"/>
      <c r="V5" s="1804"/>
      <c r="W5" s="1804"/>
      <c r="X5" s="1804"/>
      <c r="Y5" s="1804"/>
      <c r="Z5" s="1804"/>
      <c r="AA5" s="1804"/>
      <c r="AB5" s="1804"/>
    </row>
    <row r="6" spans="1:28" ht="27.75" customHeight="1">
      <c r="A6" s="1810" t="s">
        <v>916</v>
      </c>
      <c r="B6" s="1811"/>
      <c r="C6" s="1799" t="s">
        <v>914</v>
      </c>
      <c r="D6" s="1799"/>
      <c r="E6" s="1799"/>
      <c r="F6" s="1799"/>
      <c r="G6" s="1799"/>
      <c r="H6" s="1799"/>
      <c r="I6" s="1799"/>
      <c r="J6" s="1799"/>
      <c r="K6" s="1799"/>
      <c r="L6" s="1799"/>
      <c r="M6" s="1799"/>
      <c r="N6" s="1799"/>
      <c r="O6" s="1799"/>
      <c r="P6" s="1799"/>
      <c r="Q6" s="1799"/>
      <c r="R6" s="703"/>
      <c r="S6" s="703"/>
      <c r="T6" s="703"/>
      <c r="U6" s="703"/>
      <c r="V6" s="703"/>
      <c r="W6" s="703"/>
      <c r="X6" s="703"/>
      <c r="Y6" s="703"/>
      <c r="Z6" s="703"/>
      <c r="AA6" s="703"/>
      <c r="AB6" s="703"/>
    </row>
    <row r="7" spans="1:28" ht="24.75" customHeight="1">
      <c r="A7" s="1812" t="s">
        <v>915</v>
      </c>
      <c r="B7" s="1812"/>
      <c r="C7" s="1813" t="s">
        <v>914</v>
      </c>
      <c r="D7" s="1813"/>
      <c r="E7" s="1813"/>
      <c r="F7" s="1813"/>
      <c r="G7" s="1813"/>
      <c r="H7" s="1813"/>
      <c r="I7" s="1813"/>
      <c r="J7" s="1813"/>
      <c r="K7" s="1813"/>
      <c r="L7" s="1813"/>
      <c r="M7" s="1813"/>
      <c r="N7" s="1813"/>
      <c r="O7" s="1813"/>
      <c r="P7" s="1813"/>
      <c r="Q7" s="1813"/>
      <c r="R7" s="702"/>
      <c r="S7" s="702"/>
      <c r="T7" s="702"/>
      <c r="U7" s="702"/>
      <c r="V7" s="702"/>
      <c r="W7" s="702"/>
      <c r="X7" s="702"/>
      <c r="Y7" s="702"/>
      <c r="Z7" s="702"/>
      <c r="AA7" s="702"/>
      <c r="AB7" s="702"/>
    </row>
    <row r="8" spans="1:28" ht="24" customHeight="1">
      <c r="A8" s="1806" t="s">
        <v>252</v>
      </c>
      <c r="B8" s="1807" t="s">
        <v>98</v>
      </c>
      <c r="C8" s="1808" t="s">
        <v>913</v>
      </c>
      <c r="D8" s="1808" t="s">
        <v>912</v>
      </c>
      <c r="E8" s="1809"/>
      <c r="F8" s="1809"/>
      <c r="G8" s="1809"/>
      <c r="H8" s="1809"/>
      <c r="I8" s="1827" t="s">
        <v>911</v>
      </c>
      <c r="J8" s="1814" t="s">
        <v>910</v>
      </c>
      <c r="K8" s="1823" t="s">
        <v>61</v>
      </c>
      <c r="L8" s="1823"/>
      <c r="M8" s="1814" t="s">
        <v>909</v>
      </c>
      <c r="N8" s="1814" t="s">
        <v>908</v>
      </c>
      <c r="O8" s="1801" t="s">
        <v>907</v>
      </c>
      <c r="P8" s="1801"/>
      <c r="Q8" s="1801"/>
      <c r="R8" s="1801" t="s">
        <v>906</v>
      </c>
      <c r="S8" s="1801"/>
      <c r="T8" s="1791" t="s">
        <v>905</v>
      </c>
      <c r="U8" s="1815" t="s">
        <v>904</v>
      </c>
      <c r="V8" s="1815" t="s">
        <v>903</v>
      </c>
      <c r="W8" s="1815" t="s">
        <v>902</v>
      </c>
      <c r="X8" s="1791" t="s">
        <v>82</v>
      </c>
      <c r="Y8" s="1791" t="s">
        <v>901</v>
      </c>
      <c r="Z8" s="1821" t="s">
        <v>900</v>
      </c>
      <c r="AA8" s="1822" t="s">
        <v>899</v>
      </c>
      <c r="AB8" s="1800" t="s">
        <v>898</v>
      </c>
    </row>
    <row r="9" spans="1:28" ht="23.25" customHeight="1">
      <c r="A9" s="1806"/>
      <c r="B9" s="1807"/>
      <c r="C9" s="1808"/>
      <c r="D9" s="1801" t="s">
        <v>897</v>
      </c>
      <c r="E9" s="1801"/>
      <c r="F9" s="1801" t="s">
        <v>896</v>
      </c>
      <c r="G9" s="1801"/>
      <c r="H9" s="1802" t="s">
        <v>316</v>
      </c>
      <c r="I9" s="1827"/>
      <c r="J9" s="1814"/>
      <c r="K9" s="1816" t="s">
        <v>895</v>
      </c>
      <c r="L9" s="1816" t="s">
        <v>894</v>
      </c>
      <c r="M9" s="1814"/>
      <c r="N9" s="1814"/>
      <c r="O9" s="1814" t="s">
        <v>893</v>
      </c>
      <c r="P9" s="1814" t="s">
        <v>892</v>
      </c>
      <c r="Q9" s="1814" t="s">
        <v>891</v>
      </c>
      <c r="R9" s="1814" t="s">
        <v>890</v>
      </c>
      <c r="S9" s="1814" t="s">
        <v>889</v>
      </c>
      <c r="T9" s="1792"/>
      <c r="U9" s="1815"/>
      <c r="V9" s="1815"/>
      <c r="W9" s="1815"/>
      <c r="X9" s="1792"/>
      <c r="Y9" s="1792"/>
      <c r="Z9" s="1821"/>
      <c r="AA9" s="1822"/>
      <c r="AB9" s="1800"/>
    </row>
    <row r="10" spans="1:28" ht="92.25" customHeight="1">
      <c r="A10" s="1806"/>
      <c r="B10" s="1807"/>
      <c r="C10" s="1808"/>
      <c r="D10" s="701" t="s">
        <v>440</v>
      </c>
      <c r="E10" s="701" t="s">
        <v>606</v>
      </c>
      <c r="F10" s="701" t="s">
        <v>440</v>
      </c>
      <c r="G10" s="701" t="s">
        <v>606</v>
      </c>
      <c r="H10" s="1802"/>
      <c r="I10" s="1827"/>
      <c r="J10" s="1814"/>
      <c r="K10" s="1816"/>
      <c r="L10" s="1816"/>
      <c r="M10" s="1814"/>
      <c r="N10" s="1814"/>
      <c r="O10" s="1814"/>
      <c r="P10" s="1814"/>
      <c r="Q10" s="1814"/>
      <c r="R10" s="1814"/>
      <c r="S10" s="1814"/>
      <c r="T10" s="1793"/>
      <c r="U10" s="1815"/>
      <c r="V10" s="1815"/>
      <c r="W10" s="1815"/>
      <c r="X10" s="1793"/>
      <c r="Y10" s="1793"/>
      <c r="Z10" s="1821"/>
      <c r="AA10" s="1822"/>
      <c r="AB10" s="1800"/>
    </row>
    <row r="11" spans="1:28">
      <c r="A11" s="1179">
        <v>1</v>
      </c>
      <c r="B11" s="700"/>
      <c r="C11" s="699"/>
      <c r="D11" s="698"/>
      <c r="E11" s="698"/>
      <c r="F11" s="698"/>
      <c r="G11" s="698"/>
      <c r="H11" s="697"/>
      <c r="I11" s="696"/>
      <c r="J11" s="655"/>
      <c r="K11" s="655"/>
      <c r="L11" s="655"/>
      <c r="M11" s="655"/>
      <c r="N11" s="655"/>
      <c r="O11" s="655"/>
      <c r="P11" s="655"/>
      <c r="Q11" s="695"/>
      <c r="R11" s="694"/>
      <c r="S11" s="693"/>
      <c r="T11" s="693"/>
      <c r="U11" s="693"/>
      <c r="V11" s="694"/>
      <c r="W11" s="693"/>
      <c r="X11" s="693"/>
      <c r="Y11" s="693"/>
      <c r="Z11" s="692"/>
      <c r="AA11" s="692"/>
      <c r="AB11" s="705" t="s">
        <v>888</v>
      </c>
    </row>
    <row r="12" spans="1:28">
      <c r="A12" s="1180">
        <v>2</v>
      </c>
      <c r="B12" s="685"/>
      <c r="C12" s="669"/>
      <c r="D12" s="664"/>
      <c r="E12" s="664"/>
      <c r="F12" s="664"/>
      <c r="G12" s="664"/>
      <c r="H12" s="668"/>
      <c r="I12" s="691"/>
      <c r="J12" s="690"/>
      <c r="K12" s="690"/>
      <c r="L12" s="690"/>
      <c r="M12" s="690"/>
      <c r="N12" s="655"/>
      <c r="O12" s="690"/>
      <c r="P12" s="690"/>
      <c r="Q12" s="689"/>
      <c r="R12" s="688"/>
      <c r="S12" s="687"/>
      <c r="T12" s="687"/>
      <c r="U12" s="687"/>
      <c r="V12" s="688"/>
      <c r="W12" s="687"/>
      <c r="X12" s="687"/>
      <c r="Y12" s="687"/>
      <c r="Z12" s="686"/>
      <c r="AA12" s="686"/>
      <c r="AB12" s="682" t="s">
        <v>887</v>
      </c>
    </row>
    <row r="13" spans="1:28">
      <c r="A13" s="1180">
        <v>3</v>
      </c>
      <c r="B13" s="666"/>
      <c r="C13" s="669"/>
      <c r="D13" s="664"/>
      <c r="E13" s="664"/>
      <c r="F13" s="664"/>
      <c r="G13" s="664"/>
      <c r="H13" s="668"/>
      <c r="I13" s="656"/>
      <c r="J13" s="654"/>
      <c r="K13" s="654"/>
      <c r="L13" s="654"/>
      <c r="M13" s="654"/>
      <c r="N13" s="655"/>
      <c r="O13" s="654"/>
      <c r="P13" s="654"/>
      <c r="Q13" s="653"/>
      <c r="R13" s="650"/>
      <c r="S13" s="652"/>
      <c r="T13" s="652"/>
      <c r="U13" s="652"/>
      <c r="V13" s="650"/>
      <c r="W13" s="652"/>
      <c r="X13" s="652"/>
      <c r="Y13" s="652"/>
      <c r="Z13" s="683"/>
      <c r="AA13" s="683"/>
      <c r="AB13" s="682" t="s">
        <v>886</v>
      </c>
    </row>
    <row r="14" spans="1:28">
      <c r="A14" s="1180">
        <v>4</v>
      </c>
      <c r="B14" s="685"/>
      <c r="C14" s="669"/>
      <c r="D14" s="664"/>
      <c r="E14" s="664"/>
      <c r="F14" s="664"/>
      <c r="G14" s="664"/>
      <c r="H14" s="668"/>
      <c r="I14" s="656"/>
      <c r="J14" s="654"/>
      <c r="K14" s="654"/>
      <c r="L14" s="654"/>
      <c r="M14" s="654"/>
      <c r="N14" s="655"/>
      <c r="O14" s="654"/>
      <c r="P14" s="654"/>
      <c r="Q14" s="653"/>
      <c r="R14" s="650"/>
      <c r="S14" s="652"/>
      <c r="T14" s="652"/>
      <c r="U14" s="652"/>
      <c r="V14" s="650"/>
      <c r="W14" s="652"/>
      <c r="X14" s="652"/>
      <c r="Y14" s="652"/>
      <c r="Z14" s="651"/>
      <c r="AA14" s="651"/>
      <c r="AB14" s="682" t="s">
        <v>885</v>
      </c>
    </row>
    <row r="15" spans="1:28">
      <c r="A15" s="1180">
        <v>5</v>
      </c>
      <c r="B15" s="666"/>
      <c r="C15" s="684"/>
      <c r="D15" s="664"/>
      <c r="E15" s="664"/>
      <c r="F15" s="664"/>
      <c r="G15" s="664"/>
      <c r="H15" s="668"/>
      <c r="I15" s="656"/>
      <c r="J15" s="654"/>
      <c r="K15" s="654"/>
      <c r="L15" s="654"/>
      <c r="M15" s="654"/>
      <c r="N15" s="655"/>
      <c r="O15" s="654"/>
      <c r="P15" s="654"/>
      <c r="Q15" s="653"/>
      <c r="R15" s="650"/>
      <c r="S15" s="652"/>
      <c r="T15" s="652"/>
      <c r="U15" s="652"/>
      <c r="V15" s="650"/>
      <c r="W15" s="652"/>
      <c r="X15" s="652"/>
      <c r="Y15" s="652"/>
      <c r="Z15" s="651"/>
      <c r="AA15" s="683"/>
      <c r="AB15" s="682" t="s">
        <v>884</v>
      </c>
    </row>
    <row r="16" spans="1:28" ht="36">
      <c r="A16" s="1180">
        <v>6</v>
      </c>
      <c r="B16" s="666"/>
      <c r="C16" s="669"/>
      <c r="D16" s="664"/>
      <c r="E16" s="664"/>
      <c r="F16" s="664"/>
      <c r="G16" s="664"/>
      <c r="H16" s="668"/>
      <c r="I16" s="656"/>
      <c r="J16" s="654"/>
      <c r="K16" s="654"/>
      <c r="L16" s="654"/>
      <c r="M16" s="654"/>
      <c r="N16" s="655"/>
      <c r="O16" s="654"/>
      <c r="P16" s="654"/>
      <c r="Q16" s="653"/>
      <c r="R16" s="650"/>
      <c r="S16" s="652"/>
      <c r="T16" s="652"/>
      <c r="U16" s="652"/>
      <c r="V16" s="650"/>
      <c r="W16" s="652"/>
      <c r="X16" s="652"/>
      <c r="Y16" s="652"/>
      <c r="Z16" s="651"/>
      <c r="AA16" s="651"/>
      <c r="AB16" s="682" t="s">
        <v>883</v>
      </c>
    </row>
    <row r="17" spans="1:28">
      <c r="A17" s="1180">
        <v>7</v>
      </c>
      <c r="B17" s="681"/>
      <c r="C17" s="679"/>
      <c r="D17" s="678"/>
      <c r="E17" s="678"/>
      <c r="F17" s="678"/>
      <c r="G17" s="678"/>
      <c r="H17" s="677"/>
      <c r="I17" s="676"/>
      <c r="J17" s="674"/>
      <c r="K17" s="674"/>
      <c r="L17" s="674"/>
      <c r="M17" s="674"/>
      <c r="N17" s="675"/>
      <c r="O17" s="674"/>
      <c r="P17" s="674"/>
      <c r="Q17" s="673"/>
      <c r="R17" s="672"/>
      <c r="S17" s="671"/>
      <c r="T17" s="671"/>
      <c r="U17" s="671"/>
      <c r="V17" s="672"/>
      <c r="W17" s="671"/>
      <c r="X17" s="671"/>
      <c r="Y17" s="671"/>
      <c r="Z17" s="670"/>
      <c r="AA17" s="670"/>
      <c r="AB17" s="682" t="s">
        <v>882</v>
      </c>
    </row>
    <row r="18" spans="1:28">
      <c r="A18" s="1180">
        <v>8</v>
      </c>
      <c r="B18" s="680"/>
      <c r="C18" s="679"/>
      <c r="D18" s="678"/>
      <c r="E18" s="678"/>
      <c r="F18" s="678"/>
      <c r="G18" s="678"/>
      <c r="H18" s="677"/>
      <c r="I18" s="676"/>
      <c r="J18" s="674"/>
      <c r="K18" s="674"/>
      <c r="L18" s="674"/>
      <c r="M18" s="674"/>
      <c r="N18" s="675"/>
      <c r="O18" s="674"/>
      <c r="P18" s="674"/>
      <c r="Q18" s="673"/>
      <c r="R18" s="672"/>
      <c r="S18" s="671"/>
      <c r="T18" s="671"/>
      <c r="U18" s="671"/>
      <c r="V18" s="672"/>
      <c r="W18" s="671"/>
      <c r="X18" s="671"/>
      <c r="Y18" s="671"/>
      <c r="Z18" s="670"/>
      <c r="AA18" s="670"/>
      <c r="AB18" s="682" t="s">
        <v>881</v>
      </c>
    </row>
    <row r="19" spans="1:28" ht="24">
      <c r="A19" s="1180">
        <v>9</v>
      </c>
      <c r="B19" s="666"/>
      <c r="C19" s="669"/>
      <c r="D19" s="664"/>
      <c r="E19" s="664"/>
      <c r="F19" s="664"/>
      <c r="G19" s="664"/>
      <c r="H19" s="668"/>
      <c r="I19" s="656"/>
      <c r="J19" s="654"/>
      <c r="K19" s="654"/>
      <c r="L19" s="654"/>
      <c r="M19" s="654"/>
      <c r="N19" s="655"/>
      <c r="O19" s="654"/>
      <c r="P19" s="654"/>
      <c r="Q19" s="653"/>
      <c r="R19" s="650"/>
      <c r="S19" s="652"/>
      <c r="T19" s="652"/>
      <c r="U19" s="652"/>
      <c r="V19" s="650"/>
      <c r="W19" s="652"/>
      <c r="X19" s="652"/>
      <c r="Y19" s="652"/>
      <c r="Z19" s="651"/>
      <c r="AA19" s="651"/>
      <c r="AB19" s="682" t="s">
        <v>880</v>
      </c>
    </row>
    <row r="20" spans="1:28">
      <c r="A20" s="1180">
        <v>10</v>
      </c>
      <c r="B20" s="666"/>
      <c r="C20" s="669"/>
      <c r="D20" s="664"/>
      <c r="E20" s="664"/>
      <c r="F20" s="664"/>
      <c r="G20" s="664"/>
      <c r="H20" s="668"/>
      <c r="I20" s="656"/>
      <c r="J20" s="654"/>
      <c r="K20" s="654"/>
      <c r="L20" s="654"/>
      <c r="M20" s="654"/>
      <c r="N20" s="655"/>
      <c r="O20" s="654"/>
      <c r="P20" s="654"/>
      <c r="Q20" s="653"/>
      <c r="R20" s="650"/>
      <c r="S20" s="652"/>
      <c r="T20" s="652"/>
      <c r="U20" s="652"/>
      <c r="V20" s="650"/>
      <c r="W20" s="652"/>
      <c r="X20" s="652"/>
      <c r="Y20" s="652"/>
      <c r="Z20" s="651"/>
      <c r="AA20" s="651"/>
      <c r="AB20" s="682" t="s">
        <v>879</v>
      </c>
    </row>
    <row r="21" spans="1:28">
      <c r="A21" s="1180">
        <v>11</v>
      </c>
      <c r="B21" s="666"/>
      <c r="C21" s="664"/>
      <c r="D21" s="664"/>
      <c r="E21" s="664"/>
      <c r="F21" s="664"/>
      <c r="G21" s="664"/>
      <c r="H21" s="663"/>
      <c r="I21" s="656"/>
      <c r="J21" s="654"/>
      <c r="K21" s="654"/>
      <c r="L21" s="654"/>
      <c r="M21" s="654"/>
      <c r="N21" s="655"/>
      <c r="O21" s="654"/>
      <c r="P21" s="654"/>
      <c r="Q21" s="653"/>
      <c r="R21" s="650"/>
      <c r="S21" s="652"/>
      <c r="T21" s="652"/>
      <c r="U21" s="652"/>
      <c r="V21" s="650"/>
      <c r="W21" s="652"/>
      <c r="X21" s="652"/>
      <c r="Y21" s="652"/>
      <c r="Z21" s="651"/>
      <c r="AA21" s="651"/>
      <c r="AB21" s="682" t="s">
        <v>878</v>
      </c>
    </row>
    <row r="22" spans="1:28">
      <c r="A22" s="1180">
        <v>12</v>
      </c>
      <c r="B22" s="666"/>
      <c r="C22" s="664"/>
      <c r="D22" s="664"/>
      <c r="E22" s="664"/>
      <c r="F22" s="664"/>
      <c r="G22" s="664"/>
      <c r="H22" s="663"/>
      <c r="I22" s="656"/>
      <c r="J22" s="654"/>
      <c r="K22" s="654"/>
      <c r="L22" s="654"/>
      <c r="M22" s="654"/>
      <c r="N22" s="655"/>
      <c r="O22" s="654"/>
      <c r="P22" s="654"/>
      <c r="Q22" s="653"/>
      <c r="R22" s="650"/>
      <c r="S22" s="652"/>
      <c r="T22" s="652"/>
      <c r="U22" s="652"/>
      <c r="V22" s="650"/>
      <c r="W22" s="652"/>
      <c r="X22" s="652"/>
      <c r="Y22" s="652"/>
      <c r="Z22" s="651"/>
      <c r="AA22" s="651"/>
      <c r="AB22" s="682" t="s">
        <v>877</v>
      </c>
    </row>
    <row r="23" spans="1:28">
      <c r="A23" s="1180">
        <v>13</v>
      </c>
      <c r="B23" s="666"/>
      <c r="C23" s="664"/>
      <c r="D23" s="664"/>
      <c r="E23" s="664"/>
      <c r="F23" s="664"/>
      <c r="G23" s="664"/>
      <c r="H23" s="663"/>
      <c r="I23" s="656"/>
      <c r="J23" s="654"/>
      <c r="K23" s="654"/>
      <c r="L23" s="654"/>
      <c r="M23" s="654"/>
      <c r="N23" s="655"/>
      <c r="O23" s="654"/>
      <c r="P23" s="654"/>
      <c r="Q23" s="653"/>
      <c r="R23" s="650"/>
      <c r="S23" s="652"/>
      <c r="T23" s="652"/>
      <c r="U23" s="652"/>
      <c r="V23" s="650"/>
      <c r="W23" s="652"/>
      <c r="X23" s="652"/>
      <c r="Y23" s="652"/>
      <c r="Z23" s="651"/>
      <c r="AA23" s="651"/>
      <c r="AB23" s="682" t="s">
        <v>876</v>
      </c>
    </row>
    <row r="24" spans="1:28">
      <c r="A24" s="1180">
        <v>14</v>
      </c>
      <c r="B24" s="665"/>
      <c r="C24" s="665"/>
      <c r="D24" s="667"/>
      <c r="E24" s="667"/>
      <c r="F24" s="667"/>
      <c r="G24" s="667"/>
      <c r="H24" s="663"/>
      <c r="I24" s="656"/>
      <c r="J24" s="654"/>
      <c r="K24" s="654"/>
      <c r="L24" s="654"/>
      <c r="M24" s="654"/>
      <c r="N24" s="655"/>
      <c r="O24" s="654"/>
      <c r="P24" s="654"/>
      <c r="Q24" s="653"/>
      <c r="R24" s="650"/>
      <c r="S24" s="652"/>
      <c r="T24" s="652"/>
      <c r="U24" s="652"/>
      <c r="V24" s="650"/>
      <c r="W24" s="652"/>
      <c r="X24" s="652"/>
      <c r="Y24" s="652"/>
      <c r="Z24" s="651"/>
      <c r="AA24" s="651"/>
      <c r="AB24" s="682" t="s">
        <v>875</v>
      </c>
    </row>
    <row r="25" spans="1:28">
      <c r="A25" s="1180">
        <v>15</v>
      </c>
      <c r="B25" s="665"/>
      <c r="C25" s="665"/>
      <c r="D25" s="667"/>
      <c r="E25" s="667"/>
      <c r="F25" s="667"/>
      <c r="G25" s="667"/>
      <c r="H25" s="663"/>
      <c r="I25" s="656"/>
      <c r="J25" s="654"/>
      <c r="K25" s="654"/>
      <c r="L25" s="654"/>
      <c r="M25" s="654"/>
      <c r="N25" s="655"/>
      <c r="O25" s="654"/>
      <c r="P25" s="654"/>
      <c r="Q25" s="653"/>
      <c r="R25" s="650"/>
      <c r="S25" s="652"/>
      <c r="T25" s="652"/>
      <c r="U25" s="652"/>
      <c r="V25" s="650"/>
      <c r="W25" s="652"/>
      <c r="X25" s="652"/>
      <c r="Y25" s="652"/>
      <c r="Z25" s="651"/>
      <c r="AA25" s="651"/>
      <c r="AB25" s="682" t="s">
        <v>874</v>
      </c>
    </row>
    <row r="26" spans="1:28">
      <c r="A26" s="1180">
        <v>16</v>
      </c>
      <c r="B26" s="665"/>
      <c r="C26" s="665"/>
      <c r="D26" s="667"/>
      <c r="E26" s="667"/>
      <c r="F26" s="667"/>
      <c r="G26" s="667"/>
      <c r="H26" s="663"/>
      <c r="I26" s="656"/>
      <c r="J26" s="654"/>
      <c r="K26" s="654"/>
      <c r="L26" s="654"/>
      <c r="M26" s="654"/>
      <c r="N26" s="655"/>
      <c r="O26" s="654"/>
      <c r="P26" s="654"/>
      <c r="Q26" s="653"/>
      <c r="R26" s="650"/>
      <c r="S26" s="652"/>
      <c r="T26" s="652"/>
      <c r="U26" s="652"/>
      <c r="V26" s="650"/>
      <c r="W26" s="652"/>
      <c r="X26" s="652"/>
      <c r="Y26" s="652"/>
      <c r="Z26" s="651"/>
      <c r="AA26" s="651"/>
      <c r="AB26" s="682" t="s">
        <v>873</v>
      </c>
    </row>
    <row r="27" spans="1:28">
      <c r="A27" s="1180">
        <v>17</v>
      </c>
      <c r="B27" s="666"/>
      <c r="C27" s="665"/>
      <c r="D27" s="667"/>
      <c r="E27" s="667"/>
      <c r="F27" s="667"/>
      <c r="G27" s="667"/>
      <c r="H27" s="663"/>
      <c r="I27" s="656"/>
      <c r="J27" s="654"/>
      <c r="K27" s="654"/>
      <c r="L27" s="654"/>
      <c r="M27" s="654"/>
      <c r="N27" s="655"/>
      <c r="O27" s="654"/>
      <c r="P27" s="654"/>
      <c r="Q27" s="653"/>
      <c r="R27" s="650"/>
      <c r="S27" s="652"/>
      <c r="T27" s="652"/>
      <c r="U27" s="652"/>
      <c r="V27" s="650"/>
      <c r="W27" s="652"/>
      <c r="X27" s="652"/>
      <c r="Y27" s="652"/>
      <c r="Z27" s="651"/>
      <c r="AA27" s="651"/>
      <c r="AB27" s="682" t="s">
        <v>872</v>
      </c>
    </row>
    <row r="28" spans="1:28">
      <c r="A28" s="1180">
        <v>18</v>
      </c>
      <c r="B28" s="666"/>
      <c r="C28" s="665"/>
      <c r="D28" s="664"/>
      <c r="E28" s="664"/>
      <c r="F28" s="664"/>
      <c r="G28" s="664"/>
      <c r="H28" s="663"/>
      <c r="I28" s="656"/>
      <c r="J28" s="654"/>
      <c r="K28" s="654"/>
      <c r="L28" s="654"/>
      <c r="M28" s="654"/>
      <c r="N28" s="655"/>
      <c r="O28" s="654"/>
      <c r="P28" s="654"/>
      <c r="Q28" s="653"/>
      <c r="R28" s="650"/>
      <c r="S28" s="652"/>
      <c r="T28" s="652"/>
      <c r="U28" s="652"/>
      <c r="V28" s="650"/>
      <c r="W28" s="652"/>
      <c r="X28" s="652"/>
      <c r="Y28" s="652"/>
      <c r="Z28" s="651"/>
      <c r="AA28" s="651"/>
      <c r="AB28" s="682" t="s">
        <v>871</v>
      </c>
    </row>
    <row r="29" spans="1:28">
      <c r="A29" s="1180">
        <v>19</v>
      </c>
      <c r="B29" s="666"/>
      <c r="C29" s="665"/>
      <c r="D29" s="664"/>
      <c r="E29" s="664"/>
      <c r="F29" s="664"/>
      <c r="G29" s="664"/>
      <c r="H29" s="663"/>
      <c r="I29" s="656"/>
      <c r="J29" s="654"/>
      <c r="K29" s="654"/>
      <c r="L29" s="654"/>
      <c r="M29" s="654"/>
      <c r="N29" s="655"/>
      <c r="O29" s="654"/>
      <c r="P29" s="654"/>
      <c r="Q29" s="653"/>
      <c r="R29" s="650"/>
      <c r="S29" s="652"/>
      <c r="T29" s="652"/>
      <c r="U29" s="652"/>
      <c r="V29" s="650"/>
      <c r="W29" s="652"/>
      <c r="X29" s="652"/>
      <c r="Y29" s="652"/>
      <c r="Z29" s="651"/>
      <c r="AA29" s="651"/>
    </row>
    <row r="30" spans="1:28">
      <c r="A30" s="1180">
        <v>20</v>
      </c>
      <c r="B30" s="658"/>
      <c r="C30" s="658"/>
      <c r="D30" s="654"/>
      <c r="E30" s="654"/>
      <c r="F30" s="654"/>
      <c r="G30" s="654"/>
      <c r="H30" s="657"/>
      <c r="I30" s="656"/>
      <c r="J30" s="654"/>
      <c r="K30" s="654"/>
      <c r="L30" s="654"/>
      <c r="M30" s="654"/>
      <c r="N30" s="655"/>
      <c r="O30" s="654"/>
      <c r="P30" s="654"/>
      <c r="Q30" s="653"/>
      <c r="R30" s="650"/>
      <c r="S30" s="652"/>
      <c r="T30" s="652"/>
      <c r="U30" s="652"/>
      <c r="V30" s="650"/>
      <c r="W30" s="652"/>
      <c r="X30" s="652"/>
      <c r="Y30" s="652"/>
      <c r="Z30" s="651"/>
      <c r="AA30" s="651"/>
      <c r="AB30" s="662"/>
    </row>
    <row r="31" spans="1:28">
      <c r="A31" s="1180">
        <v>21</v>
      </c>
      <c r="B31" s="658"/>
      <c r="C31" s="658"/>
      <c r="D31" s="654"/>
      <c r="E31" s="654"/>
      <c r="F31" s="654"/>
      <c r="G31" s="654"/>
      <c r="H31" s="657"/>
      <c r="I31" s="656"/>
      <c r="J31" s="654"/>
      <c r="K31" s="654"/>
      <c r="L31" s="654"/>
      <c r="M31" s="654"/>
      <c r="N31" s="655"/>
      <c r="O31" s="654"/>
      <c r="P31" s="654"/>
      <c r="Q31" s="653"/>
      <c r="R31" s="650"/>
      <c r="S31" s="652"/>
      <c r="T31" s="652"/>
      <c r="U31" s="652"/>
      <c r="V31" s="650"/>
      <c r="W31" s="652"/>
      <c r="X31" s="652"/>
      <c r="Y31" s="652"/>
      <c r="Z31" s="651"/>
      <c r="AA31" s="651"/>
      <c r="AB31" s="662"/>
    </row>
    <row r="32" spans="1:28">
      <c r="A32" s="1180">
        <v>22</v>
      </c>
      <c r="B32" s="658"/>
      <c r="C32" s="658"/>
      <c r="D32" s="654"/>
      <c r="E32" s="654"/>
      <c r="F32" s="654"/>
      <c r="G32" s="654"/>
      <c r="H32" s="657"/>
      <c r="I32" s="656"/>
      <c r="J32" s="654"/>
      <c r="K32" s="654"/>
      <c r="L32" s="654"/>
      <c r="M32" s="654"/>
      <c r="N32" s="655"/>
      <c r="O32" s="654"/>
      <c r="P32" s="654"/>
      <c r="Q32" s="653"/>
      <c r="R32" s="650"/>
      <c r="S32" s="652"/>
      <c r="T32" s="652"/>
      <c r="U32" s="652"/>
      <c r="V32" s="650"/>
      <c r="W32" s="652"/>
      <c r="X32" s="652"/>
      <c r="Y32" s="652"/>
      <c r="Z32" s="651"/>
      <c r="AA32" s="651"/>
      <c r="AB32" s="662"/>
    </row>
    <row r="33" spans="1:28" ht="13.8" thickBot="1">
      <c r="A33" s="1180">
        <v>23</v>
      </c>
      <c r="B33" s="658"/>
      <c r="C33" s="658"/>
      <c r="D33" s="654"/>
      <c r="E33" s="654"/>
      <c r="F33" s="654"/>
      <c r="G33" s="654"/>
      <c r="H33" s="657"/>
      <c r="I33" s="656"/>
      <c r="J33" s="654"/>
      <c r="K33" s="654"/>
      <c r="L33" s="654"/>
      <c r="M33" s="654"/>
      <c r="N33" s="655"/>
      <c r="O33" s="654"/>
      <c r="P33" s="654"/>
      <c r="Q33" s="653"/>
      <c r="R33" s="650"/>
      <c r="S33" s="652"/>
      <c r="T33" s="652"/>
      <c r="U33" s="652"/>
      <c r="V33" s="650"/>
      <c r="W33" s="652"/>
      <c r="X33" s="652"/>
      <c r="Y33" s="652"/>
      <c r="Z33" s="651"/>
      <c r="AA33" s="651"/>
      <c r="AB33" s="662"/>
    </row>
    <row r="34" spans="1:28" ht="13.8" thickBot="1">
      <c r="A34" s="1180">
        <v>24</v>
      </c>
      <c r="B34" s="661"/>
      <c r="C34" s="660"/>
      <c r="D34" s="654"/>
      <c r="E34" s="654"/>
      <c r="F34" s="654"/>
      <c r="G34" s="654"/>
      <c r="H34" s="657"/>
      <c r="I34" s="656"/>
      <c r="J34" s="654"/>
      <c r="K34" s="654"/>
      <c r="L34" s="654"/>
      <c r="M34" s="654"/>
      <c r="N34" s="655"/>
      <c r="O34" s="654"/>
      <c r="P34" s="654"/>
      <c r="Q34" s="653"/>
      <c r="R34" s="650"/>
      <c r="S34" s="652"/>
      <c r="T34" s="652"/>
      <c r="U34" s="652"/>
      <c r="V34" s="650"/>
      <c r="W34" s="652"/>
      <c r="X34" s="652"/>
      <c r="Y34" s="652"/>
      <c r="Z34" s="651"/>
      <c r="AA34" s="651"/>
      <c r="AB34" s="650"/>
    </row>
    <row r="35" spans="1:28">
      <c r="A35" s="1180">
        <v>25</v>
      </c>
      <c r="B35" s="658"/>
      <c r="C35" s="658"/>
      <c r="D35" s="654"/>
      <c r="E35" s="654"/>
      <c r="F35" s="654"/>
      <c r="G35" s="654"/>
      <c r="H35" s="657"/>
      <c r="I35" s="656"/>
      <c r="J35" s="654"/>
      <c r="K35" s="654"/>
      <c r="L35" s="654"/>
      <c r="M35" s="654"/>
      <c r="N35" s="655"/>
      <c r="O35" s="654"/>
      <c r="P35" s="654"/>
      <c r="Q35" s="653"/>
      <c r="R35" s="650"/>
      <c r="S35" s="652"/>
      <c r="T35" s="652"/>
      <c r="U35" s="652"/>
      <c r="V35" s="650"/>
      <c r="W35" s="652"/>
      <c r="X35" s="652"/>
      <c r="Y35" s="652"/>
      <c r="Z35" s="651"/>
      <c r="AA35" s="651"/>
      <c r="AB35" s="650"/>
    </row>
    <row r="36" spans="1:28">
      <c r="A36" s="1180">
        <v>26</v>
      </c>
      <c r="B36" s="658"/>
      <c r="C36" s="658"/>
      <c r="D36" s="654"/>
      <c r="E36" s="654"/>
      <c r="F36" s="654"/>
      <c r="G36" s="654"/>
      <c r="H36" s="657"/>
      <c r="I36" s="656"/>
      <c r="J36" s="654"/>
      <c r="K36" s="654"/>
      <c r="L36" s="654"/>
      <c r="M36" s="654"/>
      <c r="N36" s="655"/>
      <c r="O36" s="654"/>
      <c r="P36" s="654"/>
      <c r="Q36" s="653"/>
      <c r="R36" s="650"/>
      <c r="S36" s="652"/>
      <c r="T36" s="652"/>
      <c r="U36" s="652"/>
      <c r="V36" s="650"/>
      <c r="W36" s="652"/>
      <c r="X36" s="652"/>
      <c r="Y36" s="652"/>
      <c r="Z36" s="651"/>
      <c r="AA36" s="651"/>
      <c r="AB36" s="650"/>
    </row>
    <row r="37" spans="1:28">
      <c r="A37" s="1180">
        <v>27</v>
      </c>
      <c r="B37" s="658"/>
      <c r="C37" s="658"/>
      <c r="D37" s="654"/>
      <c r="E37" s="654"/>
      <c r="F37" s="654"/>
      <c r="G37" s="654"/>
      <c r="H37" s="657"/>
      <c r="I37" s="656"/>
      <c r="J37" s="654"/>
      <c r="K37" s="654"/>
      <c r="L37" s="654"/>
      <c r="M37" s="654"/>
      <c r="N37" s="655"/>
      <c r="O37" s="654"/>
      <c r="P37" s="654"/>
      <c r="Q37" s="653"/>
      <c r="R37" s="650"/>
      <c r="S37" s="652"/>
      <c r="T37" s="652"/>
      <c r="U37" s="652"/>
      <c r="V37" s="650"/>
      <c r="W37" s="652"/>
      <c r="X37" s="652"/>
      <c r="Y37" s="652"/>
      <c r="Z37" s="651"/>
      <c r="AA37" s="651"/>
      <c r="AB37" s="650"/>
    </row>
    <row r="38" spans="1:28">
      <c r="A38" s="1180">
        <v>28</v>
      </c>
      <c r="B38" s="658"/>
      <c r="C38" s="658"/>
      <c r="D38" s="654"/>
      <c r="E38" s="654"/>
      <c r="F38" s="654"/>
      <c r="G38" s="654"/>
      <c r="H38" s="657"/>
      <c r="I38" s="659"/>
      <c r="J38" s="659"/>
      <c r="K38" s="659"/>
      <c r="L38" s="659"/>
      <c r="M38" s="659"/>
      <c r="N38" s="655"/>
      <c r="O38" s="654"/>
      <c r="P38" s="654"/>
      <c r="Q38" s="653"/>
      <c r="R38" s="650"/>
      <c r="S38" s="652"/>
      <c r="T38" s="652"/>
      <c r="U38" s="652"/>
      <c r="V38" s="650"/>
      <c r="W38" s="652"/>
      <c r="X38" s="652"/>
      <c r="Y38" s="652"/>
      <c r="Z38" s="651"/>
      <c r="AA38" s="651"/>
      <c r="AB38" s="650"/>
    </row>
    <row r="39" spans="1:28">
      <c r="A39" s="1180">
        <v>29</v>
      </c>
      <c r="B39" s="658"/>
      <c r="C39" s="658"/>
      <c r="D39" s="654"/>
      <c r="E39" s="654"/>
      <c r="F39" s="654"/>
      <c r="G39" s="654"/>
      <c r="H39" s="657"/>
      <c r="I39" s="656"/>
      <c r="J39" s="654"/>
      <c r="K39" s="654"/>
      <c r="L39" s="654"/>
      <c r="M39" s="654"/>
      <c r="N39" s="655"/>
      <c r="O39" s="654"/>
      <c r="P39" s="654"/>
      <c r="Q39" s="653"/>
      <c r="R39" s="650"/>
      <c r="S39" s="652"/>
      <c r="T39" s="652"/>
      <c r="U39" s="652"/>
      <c r="V39" s="650"/>
      <c r="W39" s="652"/>
      <c r="X39" s="652"/>
      <c r="Y39" s="652"/>
      <c r="Z39" s="651"/>
      <c r="AA39" s="651"/>
      <c r="AB39" s="650"/>
    </row>
    <row r="40" spans="1:28">
      <c r="A40" s="1180">
        <v>30</v>
      </c>
      <c r="B40" s="658"/>
      <c r="C40" s="658"/>
      <c r="D40" s="654"/>
      <c r="E40" s="654"/>
      <c r="F40" s="654"/>
      <c r="G40" s="654"/>
      <c r="H40" s="657"/>
      <c r="I40" s="656"/>
      <c r="J40" s="654"/>
      <c r="K40" s="654"/>
      <c r="L40" s="654"/>
      <c r="M40" s="654"/>
      <c r="N40" s="655"/>
      <c r="O40" s="654"/>
      <c r="P40" s="654"/>
      <c r="Q40" s="653"/>
      <c r="R40" s="650"/>
      <c r="S40" s="652"/>
      <c r="T40" s="652"/>
      <c r="U40" s="652"/>
      <c r="V40" s="650"/>
      <c r="W40" s="652"/>
      <c r="X40" s="652"/>
      <c r="Y40" s="652"/>
      <c r="Z40" s="651"/>
      <c r="AA40" s="651"/>
      <c r="AB40" s="650"/>
    </row>
    <row r="41" spans="1:28">
      <c r="A41" s="1180">
        <v>31</v>
      </c>
      <c r="B41" s="658"/>
      <c r="C41" s="658"/>
      <c r="D41" s="654"/>
      <c r="E41" s="654"/>
      <c r="F41" s="654"/>
      <c r="G41" s="654"/>
      <c r="H41" s="657"/>
      <c r="I41" s="656"/>
      <c r="J41" s="654"/>
      <c r="K41" s="654"/>
      <c r="L41" s="654"/>
      <c r="M41" s="654"/>
      <c r="N41" s="655"/>
      <c r="O41" s="654"/>
      <c r="P41" s="654"/>
      <c r="Q41" s="653"/>
      <c r="R41" s="650"/>
      <c r="S41" s="652"/>
      <c r="T41" s="652"/>
      <c r="U41" s="652"/>
      <c r="V41" s="650"/>
      <c r="W41" s="652"/>
      <c r="X41" s="652"/>
      <c r="Y41" s="652"/>
      <c r="Z41" s="651"/>
      <c r="AA41" s="651"/>
      <c r="AB41" s="650"/>
    </row>
    <row r="42" spans="1:28">
      <c r="A42" s="1180">
        <v>32</v>
      </c>
      <c r="B42" s="658"/>
      <c r="C42" s="658"/>
      <c r="D42" s="654"/>
      <c r="E42" s="654"/>
      <c r="F42" s="654"/>
      <c r="G42" s="654"/>
      <c r="H42" s="657"/>
      <c r="I42" s="656"/>
      <c r="J42" s="654"/>
      <c r="K42" s="654"/>
      <c r="L42" s="654"/>
      <c r="M42" s="654"/>
      <c r="N42" s="655"/>
      <c r="O42" s="654"/>
      <c r="P42" s="654"/>
      <c r="Q42" s="653"/>
      <c r="R42" s="650"/>
      <c r="S42" s="652"/>
      <c r="T42" s="652"/>
      <c r="U42" s="652"/>
      <c r="V42" s="650"/>
      <c r="W42" s="652"/>
      <c r="X42" s="652"/>
      <c r="Y42" s="652"/>
      <c r="Z42" s="651"/>
      <c r="AA42" s="651"/>
      <c r="AB42" s="650"/>
    </row>
    <row r="44" spans="1:28">
      <c r="B44" s="1790" t="s">
        <v>1077</v>
      </c>
      <c r="C44" s="1790"/>
      <c r="D44" s="1790"/>
      <c r="E44" s="1790"/>
      <c r="F44" s="1790"/>
      <c r="G44" s="1790"/>
      <c r="H44" s="1790"/>
      <c r="I44" s="1790"/>
      <c r="J44" s="1790"/>
      <c r="K44" s="1790"/>
      <c r="L44" s="1790"/>
      <c r="M44" s="1790"/>
      <c r="N44" s="1790"/>
      <c r="O44" s="1790"/>
      <c r="P44" s="1790"/>
      <c r="Q44" s="1790"/>
      <c r="R44" s="1790"/>
      <c r="S44" s="1790"/>
      <c r="T44" s="1790"/>
      <c r="U44" s="1790"/>
      <c r="V44" s="1790"/>
      <c r="W44" s="1790"/>
      <c r="X44" s="1790"/>
      <c r="Y44" s="1790"/>
      <c r="Z44" s="1790"/>
      <c r="AA44" s="1790"/>
    </row>
    <row r="45" spans="1:28">
      <c r="B45" s="1790"/>
      <c r="C45" s="1790"/>
      <c r="D45" s="1790"/>
      <c r="E45" s="1790"/>
      <c r="F45" s="1790"/>
      <c r="G45" s="1790"/>
      <c r="H45" s="1790"/>
      <c r="I45" s="1790"/>
      <c r="J45" s="1790"/>
      <c r="K45" s="1790"/>
      <c r="L45" s="1790"/>
      <c r="M45" s="1790"/>
      <c r="N45" s="1790"/>
      <c r="O45" s="1790"/>
      <c r="P45" s="1790"/>
      <c r="Q45" s="1790"/>
      <c r="R45" s="1790"/>
      <c r="S45" s="1790"/>
      <c r="T45" s="1790"/>
      <c r="U45" s="1790"/>
      <c r="V45" s="1790"/>
      <c r="W45" s="1790"/>
      <c r="X45" s="1790"/>
      <c r="Y45" s="1790"/>
      <c r="Z45" s="1790"/>
      <c r="AA45" s="1790"/>
    </row>
    <row r="46" spans="1:28">
      <c r="B46" s="1790"/>
      <c r="C46" s="1790"/>
      <c r="D46" s="1790"/>
      <c r="E46" s="1790"/>
      <c r="F46" s="1790"/>
      <c r="G46" s="1790"/>
      <c r="H46" s="1790"/>
      <c r="I46" s="1790"/>
      <c r="J46" s="1790"/>
      <c r="K46" s="1790"/>
      <c r="L46" s="1790"/>
      <c r="M46" s="1790"/>
      <c r="N46" s="1790"/>
      <c r="O46" s="1790"/>
      <c r="P46" s="1790"/>
      <c r="Q46" s="1790"/>
      <c r="R46" s="1790"/>
      <c r="S46" s="1790"/>
      <c r="T46" s="1790"/>
      <c r="U46" s="1790"/>
      <c r="V46" s="1790"/>
      <c r="W46" s="1790"/>
      <c r="X46" s="1790"/>
      <c r="Y46" s="1790"/>
      <c r="Z46" s="1790"/>
      <c r="AA46" s="1790"/>
    </row>
    <row r="48" spans="1:28" ht="13.8">
      <c r="B48" s="1824">
        <f ca="1">TODAY()</f>
        <v>45785</v>
      </c>
      <c r="C48" s="1824"/>
      <c r="D48" s="708"/>
      <c r="E48" s="708"/>
      <c r="F48" s="708"/>
      <c r="G48" s="708"/>
      <c r="H48" s="708"/>
      <c r="I48" s="708"/>
      <c r="J48" s="708"/>
      <c r="K48" s="708"/>
      <c r="L48" s="708"/>
      <c r="M48" s="708"/>
      <c r="N48" s="708"/>
      <c r="O48" s="708"/>
      <c r="P48" s="708"/>
      <c r="Q48" s="708"/>
      <c r="R48" s="708"/>
      <c r="S48" s="708"/>
      <c r="T48" s="708"/>
      <c r="U48" s="708"/>
      <c r="V48" s="708"/>
      <c r="W48" s="708"/>
      <c r="X48" s="708"/>
      <c r="Y48" s="708"/>
      <c r="Z48" s="708"/>
      <c r="AA48" s="708"/>
      <c r="AB48" s="707">
        <f ca="1">B48</f>
        <v>45785</v>
      </c>
    </row>
    <row r="49" spans="2:28" s="706" customFormat="1" ht="25.2" customHeight="1">
      <c r="B49" s="1825" t="s">
        <v>870</v>
      </c>
      <c r="C49" s="1825"/>
      <c r="D49" s="709"/>
      <c r="E49" s="709"/>
      <c r="F49" s="709"/>
      <c r="G49" s="709"/>
      <c r="H49" s="709"/>
      <c r="I49" s="709"/>
      <c r="J49" s="709"/>
      <c r="K49" s="709"/>
      <c r="L49" s="709"/>
      <c r="M49" s="709"/>
      <c r="N49" s="709"/>
      <c r="O49" s="709"/>
      <c r="P49" s="709"/>
      <c r="Q49" s="709"/>
      <c r="R49" s="709"/>
      <c r="S49" s="709"/>
      <c r="T49" s="709"/>
      <c r="U49" s="709"/>
      <c r="V49" s="709"/>
      <c r="W49" s="709"/>
      <c r="X49" s="709"/>
      <c r="Y49" s="709"/>
      <c r="Z49" s="709"/>
      <c r="AA49" s="709"/>
      <c r="AB49" s="709" t="s">
        <v>869</v>
      </c>
    </row>
    <row r="50" spans="2:28" ht="13.8">
      <c r="B50" s="1826" t="s">
        <v>921</v>
      </c>
      <c r="C50" s="1826"/>
      <c r="D50" s="708"/>
      <c r="E50" s="708"/>
      <c r="F50" s="708"/>
      <c r="G50" s="708"/>
      <c r="H50" s="708"/>
      <c r="I50" s="708"/>
      <c r="J50" s="708"/>
      <c r="K50" s="708"/>
      <c r="L50" s="708"/>
      <c r="M50" s="708"/>
      <c r="N50" s="708"/>
      <c r="O50" s="708"/>
      <c r="P50" s="708"/>
      <c r="Q50" s="708"/>
      <c r="R50" s="708"/>
      <c r="S50" s="708"/>
      <c r="T50" s="708"/>
      <c r="U50" s="708"/>
      <c r="V50" s="708"/>
      <c r="W50" s="708"/>
      <c r="X50" s="708"/>
      <c r="Y50" s="708"/>
      <c r="Z50" s="708"/>
      <c r="AA50" s="708"/>
      <c r="AB50" s="710" t="s">
        <v>274</v>
      </c>
    </row>
    <row r="51" spans="2:28">
      <c r="B51" s="649"/>
    </row>
  </sheetData>
  <mergeCells count="49">
    <mergeCell ref="B48:C48"/>
    <mergeCell ref="B49:C49"/>
    <mergeCell ref="B50:C50"/>
    <mergeCell ref="I8:I10"/>
    <mergeCell ref="J8:J10"/>
    <mergeCell ref="K8:L8"/>
    <mergeCell ref="M8:M10"/>
    <mergeCell ref="O9:O10"/>
    <mergeCell ref="K9:K10"/>
    <mergeCell ref="N8:N10"/>
    <mergeCell ref="R5:AB5"/>
    <mergeCell ref="Z8:Z10"/>
    <mergeCell ref="AA8:AA10"/>
    <mergeCell ref="R9:R10"/>
    <mergeCell ref="S9:S10"/>
    <mergeCell ref="W8:W10"/>
    <mergeCell ref="V8:V10"/>
    <mergeCell ref="Z3:AB3"/>
    <mergeCell ref="A8:A10"/>
    <mergeCell ref="B8:B10"/>
    <mergeCell ref="C8:C10"/>
    <mergeCell ref="D8:H8"/>
    <mergeCell ref="A6:B6"/>
    <mergeCell ref="A7:B7"/>
    <mergeCell ref="C7:Q7"/>
    <mergeCell ref="Q9:Q10"/>
    <mergeCell ref="P9:P10"/>
    <mergeCell ref="R8:S8"/>
    <mergeCell ref="U8:U10"/>
    <mergeCell ref="L9:L10"/>
    <mergeCell ref="A4:B4"/>
    <mergeCell ref="R4:AB4"/>
    <mergeCell ref="A5:B5"/>
    <mergeCell ref="A1:AB2"/>
    <mergeCell ref="B44:AA46"/>
    <mergeCell ref="T8:T10"/>
    <mergeCell ref="X8:X10"/>
    <mergeCell ref="Y8:Y10"/>
    <mergeCell ref="C3:Q3"/>
    <mergeCell ref="C4:Q4"/>
    <mergeCell ref="C5:Q5"/>
    <mergeCell ref="C6:Q6"/>
    <mergeCell ref="AB8:AB10"/>
    <mergeCell ref="O8:Q8"/>
    <mergeCell ref="D9:E9"/>
    <mergeCell ref="F9:G9"/>
    <mergeCell ref="H9:H10"/>
    <mergeCell ref="A3:B3"/>
    <mergeCell ref="R3:V3"/>
  </mergeCells>
  <dataValidations disablePrompts="1" count="1">
    <dataValidation type="list" allowBlank="1" showInputMessage="1" showErrorMessage="1" sqref="R3 W3:Y3" xr:uid="{00000000-0002-0000-0600-000000000000}">
      <formula1>$M$6:$AB$6</formula1>
    </dataValidation>
  </dataValidations>
  <pageMargins left="0.31496062992125984" right="0.31496062992125984" top="0.35433070866141736" bottom="0.35433070866141736" header="0.19685039370078741" footer="0.11811023622047245"/>
  <pageSetup paperSize="9" scale="62" orientation="landscape"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pageSetUpPr fitToPage="1"/>
  </sheetPr>
  <dimension ref="A1:Q55"/>
  <sheetViews>
    <sheetView zoomScaleNormal="100" workbookViewId="0">
      <selection activeCell="C13" sqref="C13"/>
    </sheetView>
  </sheetViews>
  <sheetFormatPr defaultRowHeight="13.2"/>
  <cols>
    <col min="1" max="1" width="51.88671875" style="184" customWidth="1"/>
    <col min="2" max="2" width="23.33203125" style="184" customWidth="1"/>
    <col min="3" max="3" width="26.44140625" style="184" customWidth="1"/>
    <col min="4" max="4" width="9.109375" style="184" customWidth="1"/>
    <col min="5" max="5" width="9.33203125" style="184" customWidth="1"/>
    <col min="6" max="6" width="9.5546875" style="184" customWidth="1"/>
    <col min="7" max="7" width="9.33203125" style="184" customWidth="1"/>
    <col min="8" max="8" width="9.5546875" style="184" customWidth="1"/>
    <col min="9" max="256" width="9.109375" style="184"/>
    <col min="257" max="257" width="51.88671875" style="184" customWidth="1"/>
    <col min="258" max="258" width="23.33203125" style="184" customWidth="1"/>
    <col min="259" max="259" width="26.44140625" style="184" customWidth="1"/>
    <col min="260" max="260" width="9.109375" style="184" customWidth="1"/>
    <col min="261" max="261" width="9.33203125" style="184" customWidth="1"/>
    <col min="262" max="262" width="9.5546875" style="184" customWidth="1"/>
    <col min="263" max="263" width="9.33203125" style="184" customWidth="1"/>
    <col min="264" max="264" width="9.5546875" style="184" customWidth="1"/>
    <col min="265" max="512" width="9.109375" style="184"/>
    <col min="513" max="513" width="51.88671875" style="184" customWidth="1"/>
    <col min="514" max="514" width="23.33203125" style="184" customWidth="1"/>
    <col min="515" max="515" width="26.44140625" style="184" customWidth="1"/>
    <col min="516" max="516" width="9.109375" style="184" customWidth="1"/>
    <col min="517" max="517" width="9.33203125" style="184" customWidth="1"/>
    <col min="518" max="518" width="9.5546875" style="184" customWidth="1"/>
    <col min="519" max="519" width="9.33203125" style="184" customWidth="1"/>
    <col min="520" max="520" width="9.5546875" style="184" customWidth="1"/>
    <col min="521" max="768" width="9.109375" style="184"/>
    <col min="769" max="769" width="51.88671875" style="184" customWidth="1"/>
    <col min="770" max="770" width="23.33203125" style="184" customWidth="1"/>
    <col min="771" max="771" width="26.44140625" style="184" customWidth="1"/>
    <col min="772" max="772" width="9.109375" style="184" customWidth="1"/>
    <col min="773" max="773" width="9.33203125" style="184" customWidth="1"/>
    <col min="774" max="774" width="9.5546875" style="184" customWidth="1"/>
    <col min="775" max="775" width="9.33203125" style="184" customWidth="1"/>
    <col min="776" max="776" width="9.5546875" style="184" customWidth="1"/>
    <col min="777" max="1024" width="9.109375" style="184"/>
    <col min="1025" max="1025" width="51.88671875" style="184" customWidth="1"/>
    <col min="1026" max="1026" width="23.33203125" style="184" customWidth="1"/>
    <col min="1027" max="1027" width="26.44140625" style="184" customWidth="1"/>
    <col min="1028" max="1028" width="9.109375" style="184" customWidth="1"/>
    <col min="1029" max="1029" width="9.33203125" style="184" customWidth="1"/>
    <col min="1030" max="1030" width="9.5546875" style="184" customWidth="1"/>
    <col min="1031" max="1031" width="9.33203125" style="184" customWidth="1"/>
    <col min="1032" max="1032" width="9.5546875" style="184" customWidth="1"/>
    <col min="1033" max="1280" width="9.109375" style="184"/>
    <col min="1281" max="1281" width="51.88671875" style="184" customWidth="1"/>
    <col min="1282" max="1282" width="23.33203125" style="184" customWidth="1"/>
    <col min="1283" max="1283" width="26.44140625" style="184" customWidth="1"/>
    <col min="1284" max="1284" width="9.109375" style="184" customWidth="1"/>
    <col min="1285" max="1285" width="9.33203125" style="184" customWidth="1"/>
    <col min="1286" max="1286" width="9.5546875" style="184" customWidth="1"/>
    <col min="1287" max="1287" width="9.33203125" style="184" customWidth="1"/>
    <col min="1288" max="1288" width="9.5546875" style="184" customWidth="1"/>
    <col min="1289" max="1536" width="9.109375" style="184"/>
    <col min="1537" max="1537" width="51.88671875" style="184" customWidth="1"/>
    <col min="1538" max="1538" width="23.33203125" style="184" customWidth="1"/>
    <col min="1539" max="1539" width="26.44140625" style="184" customWidth="1"/>
    <col min="1540" max="1540" width="9.109375" style="184" customWidth="1"/>
    <col min="1541" max="1541" width="9.33203125" style="184" customWidth="1"/>
    <col min="1542" max="1542" width="9.5546875" style="184" customWidth="1"/>
    <col min="1543" max="1543" width="9.33203125" style="184" customWidth="1"/>
    <col min="1544" max="1544" width="9.5546875" style="184" customWidth="1"/>
    <col min="1545" max="1792" width="9.109375" style="184"/>
    <col min="1793" max="1793" width="51.88671875" style="184" customWidth="1"/>
    <col min="1794" max="1794" width="23.33203125" style="184" customWidth="1"/>
    <col min="1795" max="1795" width="26.44140625" style="184" customWidth="1"/>
    <col min="1796" max="1796" width="9.109375" style="184" customWidth="1"/>
    <col min="1797" max="1797" width="9.33203125" style="184" customWidth="1"/>
    <col min="1798" max="1798" width="9.5546875" style="184" customWidth="1"/>
    <col min="1799" max="1799" width="9.33203125" style="184" customWidth="1"/>
    <col min="1800" max="1800" width="9.5546875" style="184" customWidth="1"/>
    <col min="1801" max="2048" width="9.109375" style="184"/>
    <col min="2049" max="2049" width="51.88671875" style="184" customWidth="1"/>
    <col min="2050" max="2050" width="23.33203125" style="184" customWidth="1"/>
    <col min="2051" max="2051" width="26.44140625" style="184" customWidth="1"/>
    <col min="2052" max="2052" width="9.109375" style="184" customWidth="1"/>
    <col min="2053" max="2053" width="9.33203125" style="184" customWidth="1"/>
    <col min="2054" max="2054" width="9.5546875" style="184" customWidth="1"/>
    <col min="2055" max="2055" width="9.33203125" style="184" customWidth="1"/>
    <col min="2056" max="2056" width="9.5546875" style="184" customWidth="1"/>
    <col min="2057" max="2304" width="9.109375" style="184"/>
    <col min="2305" max="2305" width="51.88671875" style="184" customWidth="1"/>
    <col min="2306" max="2306" width="23.33203125" style="184" customWidth="1"/>
    <col min="2307" max="2307" width="26.44140625" style="184" customWidth="1"/>
    <col min="2308" max="2308" width="9.109375" style="184" customWidth="1"/>
    <col min="2309" max="2309" width="9.33203125" style="184" customWidth="1"/>
    <col min="2310" max="2310" width="9.5546875" style="184" customWidth="1"/>
    <col min="2311" max="2311" width="9.33203125" style="184" customWidth="1"/>
    <col min="2312" max="2312" width="9.5546875" style="184" customWidth="1"/>
    <col min="2313" max="2560" width="9.109375" style="184"/>
    <col min="2561" max="2561" width="51.88671875" style="184" customWidth="1"/>
    <col min="2562" max="2562" width="23.33203125" style="184" customWidth="1"/>
    <col min="2563" max="2563" width="26.44140625" style="184" customWidth="1"/>
    <col min="2564" max="2564" width="9.109375" style="184" customWidth="1"/>
    <col min="2565" max="2565" width="9.33203125" style="184" customWidth="1"/>
    <col min="2566" max="2566" width="9.5546875" style="184" customWidth="1"/>
    <col min="2567" max="2567" width="9.33203125" style="184" customWidth="1"/>
    <col min="2568" max="2568" width="9.5546875" style="184" customWidth="1"/>
    <col min="2569" max="2816" width="9.109375" style="184"/>
    <col min="2817" max="2817" width="51.88671875" style="184" customWidth="1"/>
    <col min="2818" max="2818" width="23.33203125" style="184" customWidth="1"/>
    <col min="2819" max="2819" width="26.44140625" style="184" customWidth="1"/>
    <col min="2820" max="2820" width="9.109375" style="184" customWidth="1"/>
    <col min="2821" max="2821" width="9.33203125" style="184" customWidth="1"/>
    <col min="2822" max="2822" width="9.5546875" style="184" customWidth="1"/>
    <col min="2823" max="2823" width="9.33203125" style="184" customWidth="1"/>
    <col min="2824" max="2824" width="9.5546875" style="184" customWidth="1"/>
    <col min="2825" max="3072" width="9.109375" style="184"/>
    <col min="3073" max="3073" width="51.88671875" style="184" customWidth="1"/>
    <col min="3074" max="3074" width="23.33203125" style="184" customWidth="1"/>
    <col min="3075" max="3075" width="26.44140625" style="184" customWidth="1"/>
    <col min="3076" max="3076" width="9.109375" style="184" customWidth="1"/>
    <col min="3077" max="3077" width="9.33203125" style="184" customWidth="1"/>
    <col min="3078" max="3078" width="9.5546875" style="184" customWidth="1"/>
    <col min="3079" max="3079" width="9.33203125" style="184" customWidth="1"/>
    <col min="3080" max="3080" width="9.5546875" style="184" customWidth="1"/>
    <col min="3081" max="3328" width="9.109375" style="184"/>
    <col min="3329" max="3329" width="51.88671875" style="184" customWidth="1"/>
    <col min="3330" max="3330" width="23.33203125" style="184" customWidth="1"/>
    <col min="3331" max="3331" width="26.44140625" style="184" customWidth="1"/>
    <col min="3332" max="3332" width="9.109375" style="184" customWidth="1"/>
    <col min="3333" max="3333" width="9.33203125" style="184" customWidth="1"/>
    <col min="3334" max="3334" width="9.5546875" style="184" customWidth="1"/>
    <col min="3335" max="3335" width="9.33203125" style="184" customWidth="1"/>
    <col min="3336" max="3336" width="9.5546875" style="184" customWidth="1"/>
    <col min="3337" max="3584" width="9.109375" style="184"/>
    <col min="3585" max="3585" width="51.88671875" style="184" customWidth="1"/>
    <col min="3586" max="3586" width="23.33203125" style="184" customWidth="1"/>
    <col min="3587" max="3587" width="26.44140625" style="184" customWidth="1"/>
    <col min="3588" max="3588" width="9.109375" style="184" customWidth="1"/>
    <col min="3589" max="3589" width="9.33203125" style="184" customWidth="1"/>
    <col min="3590" max="3590" width="9.5546875" style="184" customWidth="1"/>
    <col min="3591" max="3591" width="9.33203125" style="184" customWidth="1"/>
    <col min="3592" max="3592" width="9.5546875" style="184" customWidth="1"/>
    <col min="3593" max="3840" width="9.109375" style="184"/>
    <col min="3841" max="3841" width="51.88671875" style="184" customWidth="1"/>
    <col min="3842" max="3842" width="23.33203125" style="184" customWidth="1"/>
    <col min="3843" max="3843" width="26.44140625" style="184" customWidth="1"/>
    <col min="3844" max="3844" width="9.109375" style="184" customWidth="1"/>
    <col min="3845" max="3845" width="9.33203125" style="184" customWidth="1"/>
    <col min="3846" max="3846" width="9.5546875" style="184" customWidth="1"/>
    <col min="3847" max="3847" width="9.33203125" style="184" customWidth="1"/>
    <col min="3848" max="3848" width="9.5546875" style="184" customWidth="1"/>
    <col min="3849" max="4096" width="9.109375" style="184"/>
    <col min="4097" max="4097" width="51.88671875" style="184" customWidth="1"/>
    <col min="4098" max="4098" width="23.33203125" style="184" customWidth="1"/>
    <col min="4099" max="4099" width="26.44140625" style="184" customWidth="1"/>
    <col min="4100" max="4100" width="9.109375" style="184" customWidth="1"/>
    <col min="4101" max="4101" width="9.33203125" style="184" customWidth="1"/>
    <col min="4102" max="4102" width="9.5546875" style="184" customWidth="1"/>
    <col min="4103" max="4103" width="9.33203125" style="184" customWidth="1"/>
    <col min="4104" max="4104" width="9.5546875" style="184" customWidth="1"/>
    <col min="4105" max="4352" width="9.109375" style="184"/>
    <col min="4353" max="4353" width="51.88671875" style="184" customWidth="1"/>
    <col min="4354" max="4354" width="23.33203125" style="184" customWidth="1"/>
    <col min="4355" max="4355" width="26.44140625" style="184" customWidth="1"/>
    <col min="4356" max="4356" width="9.109375" style="184" customWidth="1"/>
    <col min="4357" max="4357" width="9.33203125" style="184" customWidth="1"/>
    <col min="4358" max="4358" width="9.5546875" style="184" customWidth="1"/>
    <col min="4359" max="4359" width="9.33203125" style="184" customWidth="1"/>
    <col min="4360" max="4360" width="9.5546875" style="184" customWidth="1"/>
    <col min="4361" max="4608" width="9.109375" style="184"/>
    <col min="4609" max="4609" width="51.88671875" style="184" customWidth="1"/>
    <col min="4610" max="4610" width="23.33203125" style="184" customWidth="1"/>
    <col min="4611" max="4611" width="26.44140625" style="184" customWidth="1"/>
    <col min="4612" max="4612" width="9.109375" style="184" customWidth="1"/>
    <col min="4613" max="4613" width="9.33203125" style="184" customWidth="1"/>
    <col min="4614" max="4614" width="9.5546875" style="184" customWidth="1"/>
    <col min="4615" max="4615" width="9.33203125" style="184" customWidth="1"/>
    <col min="4616" max="4616" width="9.5546875" style="184" customWidth="1"/>
    <col min="4617" max="4864" width="9.109375" style="184"/>
    <col min="4865" max="4865" width="51.88671875" style="184" customWidth="1"/>
    <col min="4866" max="4866" width="23.33203125" style="184" customWidth="1"/>
    <col min="4867" max="4867" width="26.44140625" style="184" customWidth="1"/>
    <col min="4868" max="4868" width="9.109375" style="184" customWidth="1"/>
    <col min="4869" max="4869" width="9.33203125" style="184" customWidth="1"/>
    <col min="4870" max="4870" width="9.5546875" style="184" customWidth="1"/>
    <col min="4871" max="4871" width="9.33203125" style="184" customWidth="1"/>
    <col min="4872" max="4872" width="9.5546875" style="184" customWidth="1"/>
    <col min="4873" max="5120" width="9.109375" style="184"/>
    <col min="5121" max="5121" width="51.88671875" style="184" customWidth="1"/>
    <col min="5122" max="5122" width="23.33203125" style="184" customWidth="1"/>
    <col min="5123" max="5123" width="26.44140625" style="184" customWidth="1"/>
    <col min="5124" max="5124" width="9.109375" style="184" customWidth="1"/>
    <col min="5125" max="5125" width="9.33203125" style="184" customWidth="1"/>
    <col min="5126" max="5126" width="9.5546875" style="184" customWidth="1"/>
    <col min="5127" max="5127" width="9.33203125" style="184" customWidth="1"/>
    <col min="5128" max="5128" width="9.5546875" style="184" customWidth="1"/>
    <col min="5129" max="5376" width="9.109375" style="184"/>
    <col min="5377" max="5377" width="51.88671875" style="184" customWidth="1"/>
    <col min="5378" max="5378" width="23.33203125" style="184" customWidth="1"/>
    <col min="5379" max="5379" width="26.44140625" style="184" customWidth="1"/>
    <col min="5380" max="5380" width="9.109375" style="184" customWidth="1"/>
    <col min="5381" max="5381" width="9.33203125" style="184" customWidth="1"/>
    <col min="5382" max="5382" width="9.5546875" style="184" customWidth="1"/>
    <col min="5383" max="5383" width="9.33203125" style="184" customWidth="1"/>
    <col min="5384" max="5384" width="9.5546875" style="184" customWidth="1"/>
    <col min="5385" max="5632" width="9.109375" style="184"/>
    <col min="5633" max="5633" width="51.88671875" style="184" customWidth="1"/>
    <col min="5634" max="5634" width="23.33203125" style="184" customWidth="1"/>
    <col min="5635" max="5635" width="26.44140625" style="184" customWidth="1"/>
    <col min="5636" max="5636" width="9.109375" style="184" customWidth="1"/>
    <col min="5637" max="5637" width="9.33203125" style="184" customWidth="1"/>
    <col min="5638" max="5638" width="9.5546875" style="184" customWidth="1"/>
    <col min="5639" max="5639" width="9.33203125" style="184" customWidth="1"/>
    <col min="5640" max="5640" width="9.5546875" style="184" customWidth="1"/>
    <col min="5641" max="5888" width="9.109375" style="184"/>
    <col min="5889" max="5889" width="51.88671875" style="184" customWidth="1"/>
    <col min="5890" max="5890" width="23.33203125" style="184" customWidth="1"/>
    <col min="5891" max="5891" width="26.44140625" style="184" customWidth="1"/>
    <col min="5892" max="5892" width="9.109375" style="184" customWidth="1"/>
    <col min="5893" max="5893" width="9.33203125" style="184" customWidth="1"/>
    <col min="5894" max="5894" width="9.5546875" style="184" customWidth="1"/>
    <col min="5895" max="5895" width="9.33203125" style="184" customWidth="1"/>
    <col min="5896" max="5896" width="9.5546875" style="184" customWidth="1"/>
    <col min="5897" max="6144" width="9.109375" style="184"/>
    <col min="6145" max="6145" width="51.88671875" style="184" customWidth="1"/>
    <col min="6146" max="6146" width="23.33203125" style="184" customWidth="1"/>
    <col min="6147" max="6147" width="26.44140625" style="184" customWidth="1"/>
    <col min="6148" max="6148" width="9.109375" style="184" customWidth="1"/>
    <col min="6149" max="6149" width="9.33203125" style="184" customWidth="1"/>
    <col min="6150" max="6150" width="9.5546875" style="184" customWidth="1"/>
    <col min="6151" max="6151" width="9.33203125" style="184" customWidth="1"/>
    <col min="6152" max="6152" width="9.5546875" style="184" customWidth="1"/>
    <col min="6153" max="6400" width="9.109375" style="184"/>
    <col min="6401" max="6401" width="51.88671875" style="184" customWidth="1"/>
    <col min="6402" max="6402" width="23.33203125" style="184" customWidth="1"/>
    <col min="6403" max="6403" width="26.44140625" style="184" customWidth="1"/>
    <col min="6404" max="6404" width="9.109375" style="184" customWidth="1"/>
    <col min="6405" max="6405" width="9.33203125" style="184" customWidth="1"/>
    <col min="6406" max="6406" width="9.5546875" style="184" customWidth="1"/>
    <col min="6407" max="6407" width="9.33203125" style="184" customWidth="1"/>
    <col min="6408" max="6408" width="9.5546875" style="184" customWidth="1"/>
    <col min="6409" max="6656" width="9.109375" style="184"/>
    <col min="6657" max="6657" width="51.88671875" style="184" customWidth="1"/>
    <col min="6658" max="6658" width="23.33203125" style="184" customWidth="1"/>
    <col min="6659" max="6659" width="26.44140625" style="184" customWidth="1"/>
    <col min="6660" max="6660" width="9.109375" style="184" customWidth="1"/>
    <col min="6661" max="6661" width="9.33203125" style="184" customWidth="1"/>
    <col min="6662" max="6662" width="9.5546875" style="184" customWidth="1"/>
    <col min="6663" max="6663" width="9.33203125" style="184" customWidth="1"/>
    <col min="6664" max="6664" width="9.5546875" style="184" customWidth="1"/>
    <col min="6665" max="6912" width="9.109375" style="184"/>
    <col min="6913" max="6913" width="51.88671875" style="184" customWidth="1"/>
    <col min="6914" max="6914" width="23.33203125" style="184" customWidth="1"/>
    <col min="6915" max="6915" width="26.44140625" style="184" customWidth="1"/>
    <col min="6916" max="6916" width="9.109375" style="184" customWidth="1"/>
    <col min="6917" max="6917" width="9.33203125" style="184" customWidth="1"/>
    <col min="6918" max="6918" width="9.5546875" style="184" customWidth="1"/>
    <col min="6919" max="6919" width="9.33203125" style="184" customWidth="1"/>
    <col min="6920" max="6920" width="9.5546875" style="184" customWidth="1"/>
    <col min="6921" max="7168" width="9.109375" style="184"/>
    <col min="7169" max="7169" width="51.88671875" style="184" customWidth="1"/>
    <col min="7170" max="7170" width="23.33203125" style="184" customWidth="1"/>
    <col min="7171" max="7171" width="26.44140625" style="184" customWidth="1"/>
    <col min="7172" max="7172" width="9.109375" style="184" customWidth="1"/>
    <col min="7173" max="7173" width="9.33203125" style="184" customWidth="1"/>
    <col min="7174" max="7174" width="9.5546875" style="184" customWidth="1"/>
    <col min="7175" max="7175" width="9.33203125" style="184" customWidth="1"/>
    <col min="7176" max="7176" width="9.5546875" style="184" customWidth="1"/>
    <col min="7177" max="7424" width="9.109375" style="184"/>
    <col min="7425" max="7425" width="51.88671875" style="184" customWidth="1"/>
    <col min="7426" max="7426" width="23.33203125" style="184" customWidth="1"/>
    <col min="7427" max="7427" width="26.44140625" style="184" customWidth="1"/>
    <col min="7428" max="7428" width="9.109375" style="184" customWidth="1"/>
    <col min="7429" max="7429" width="9.33203125" style="184" customWidth="1"/>
    <col min="7430" max="7430" width="9.5546875" style="184" customWidth="1"/>
    <col min="7431" max="7431" width="9.33203125" style="184" customWidth="1"/>
    <col min="7432" max="7432" width="9.5546875" style="184" customWidth="1"/>
    <col min="7433" max="7680" width="9.109375" style="184"/>
    <col min="7681" max="7681" width="51.88671875" style="184" customWidth="1"/>
    <col min="7682" max="7682" width="23.33203125" style="184" customWidth="1"/>
    <col min="7683" max="7683" width="26.44140625" style="184" customWidth="1"/>
    <col min="7684" max="7684" width="9.109375" style="184" customWidth="1"/>
    <col min="7685" max="7685" width="9.33203125" style="184" customWidth="1"/>
    <col min="7686" max="7686" width="9.5546875" style="184" customWidth="1"/>
    <col min="7687" max="7687" width="9.33203125" style="184" customWidth="1"/>
    <col min="7688" max="7688" width="9.5546875" style="184" customWidth="1"/>
    <col min="7689" max="7936" width="9.109375" style="184"/>
    <col min="7937" max="7937" width="51.88671875" style="184" customWidth="1"/>
    <col min="7938" max="7938" width="23.33203125" style="184" customWidth="1"/>
    <col min="7939" max="7939" width="26.44140625" style="184" customWidth="1"/>
    <col min="7940" max="7940" width="9.109375" style="184" customWidth="1"/>
    <col min="7941" max="7941" width="9.33203125" style="184" customWidth="1"/>
    <col min="7942" max="7942" width="9.5546875" style="184" customWidth="1"/>
    <col min="7943" max="7943" width="9.33203125" style="184" customWidth="1"/>
    <col min="7944" max="7944" width="9.5546875" style="184" customWidth="1"/>
    <col min="7945" max="8192" width="9.109375" style="184"/>
    <col min="8193" max="8193" width="51.88671875" style="184" customWidth="1"/>
    <col min="8194" max="8194" width="23.33203125" style="184" customWidth="1"/>
    <col min="8195" max="8195" width="26.44140625" style="184" customWidth="1"/>
    <col min="8196" max="8196" width="9.109375" style="184" customWidth="1"/>
    <col min="8197" max="8197" width="9.33203125" style="184" customWidth="1"/>
    <col min="8198" max="8198" width="9.5546875" style="184" customWidth="1"/>
    <col min="8199" max="8199" width="9.33203125" style="184" customWidth="1"/>
    <col min="8200" max="8200" width="9.5546875" style="184" customWidth="1"/>
    <col min="8201" max="8448" width="9.109375" style="184"/>
    <col min="8449" max="8449" width="51.88671875" style="184" customWidth="1"/>
    <col min="8450" max="8450" width="23.33203125" style="184" customWidth="1"/>
    <col min="8451" max="8451" width="26.44140625" style="184" customWidth="1"/>
    <col min="8452" max="8452" width="9.109375" style="184" customWidth="1"/>
    <col min="8453" max="8453" width="9.33203125" style="184" customWidth="1"/>
    <col min="8454" max="8454" width="9.5546875" style="184" customWidth="1"/>
    <col min="8455" max="8455" width="9.33203125" style="184" customWidth="1"/>
    <col min="8456" max="8456" width="9.5546875" style="184" customWidth="1"/>
    <col min="8457" max="8704" width="9.109375" style="184"/>
    <col min="8705" max="8705" width="51.88671875" style="184" customWidth="1"/>
    <col min="8706" max="8706" width="23.33203125" style="184" customWidth="1"/>
    <col min="8707" max="8707" width="26.44140625" style="184" customWidth="1"/>
    <col min="8708" max="8708" width="9.109375" style="184" customWidth="1"/>
    <col min="8709" max="8709" width="9.33203125" style="184" customWidth="1"/>
    <col min="8710" max="8710" width="9.5546875" style="184" customWidth="1"/>
    <col min="8711" max="8711" width="9.33203125" style="184" customWidth="1"/>
    <col min="8712" max="8712" width="9.5546875" style="184" customWidth="1"/>
    <col min="8713" max="8960" width="9.109375" style="184"/>
    <col min="8961" max="8961" width="51.88671875" style="184" customWidth="1"/>
    <col min="8962" max="8962" width="23.33203125" style="184" customWidth="1"/>
    <col min="8963" max="8963" width="26.44140625" style="184" customWidth="1"/>
    <col min="8964" max="8964" width="9.109375" style="184" customWidth="1"/>
    <col min="8965" max="8965" width="9.33203125" style="184" customWidth="1"/>
    <col min="8966" max="8966" width="9.5546875" style="184" customWidth="1"/>
    <col min="8967" max="8967" width="9.33203125" style="184" customWidth="1"/>
    <col min="8968" max="8968" width="9.5546875" style="184" customWidth="1"/>
    <col min="8969" max="9216" width="9.109375" style="184"/>
    <col min="9217" max="9217" width="51.88671875" style="184" customWidth="1"/>
    <col min="9218" max="9218" width="23.33203125" style="184" customWidth="1"/>
    <col min="9219" max="9219" width="26.44140625" style="184" customWidth="1"/>
    <col min="9220" max="9220" width="9.109375" style="184" customWidth="1"/>
    <col min="9221" max="9221" width="9.33203125" style="184" customWidth="1"/>
    <col min="9222" max="9222" width="9.5546875" style="184" customWidth="1"/>
    <col min="9223" max="9223" width="9.33203125" style="184" customWidth="1"/>
    <col min="9224" max="9224" width="9.5546875" style="184" customWidth="1"/>
    <col min="9225" max="9472" width="9.109375" style="184"/>
    <col min="9473" max="9473" width="51.88671875" style="184" customWidth="1"/>
    <col min="9474" max="9474" width="23.33203125" style="184" customWidth="1"/>
    <col min="9475" max="9475" width="26.44140625" style="184" customWidth="1"/>
    <col min="9476" max="9476" width="9.109375" style="184" customWidth="1"/>
    <col min="9477" max="9477" width="9.33203125" style="184" customWidth="1"/>
    <col min="9478" max="9478" width="9.5546875" style="184" customWidth="1"/>
    <col min="9479" max="9479" width="9.33203125" style="184" customWidth="1"/>
    <col min="9480" max="9480" width="9.5546875" style="184" customWidth="1"/>
    <col min="9481" max="9728" width="9.109375" style="184"/>
    <col min="9729" max="9729" width="51.88671875" style="184" customWidth="1"/>
    <col min="9730" max="9730" width="23.33203125" style="184" customWidth="1"/>
    <col min="9731" max="9731" width="26.44140625" style="184" customWidth="1"/>
    <col min="9732" max="9732" width="9.109375" style="184" customWidth="1"/>
    <col min="9733" max="9733" width="9.33203125" style="184" customWidth="1"/>
    <col min="9734" max="9734" width="9.5546875" style="184" customWidth="1"/>
    <col min="9735" max="9735" width="9.33203125" style="184" customWidth="1"/>
    <col min="9736" max="9736" width="9.5546875" style="184" customWidth="1"/>
    <col min="9737" max="9984" width="9.109375" style="184"/>
    <col min="9985" max="9985" width="51.88671875" style="184" customWidth="1"/>
    <col min="9986" max="9986" width="23.33203125" style="184" customWidth="1"/>
    <col min="9987" max="9987" width="26.44140625" style="184" customWidth="1"/>
    <col min="9988" max="9988" width="9.109375" style="184" customWidth="1"/>
    <col min="9989" max="9989" width="9.33203125" style="184" customWidth="1"/>
    <col min="9990" max="9990" width="9.5546875" style="184" customWidth="1"/>
    <col min="9991" max="9991" width="9.33203125" style="184" customWidth="1"/>
    <col min="9992" max="9992" width="9.5546875" style="184" customWidth="1"/>
    <col min="9993" max="10240" width="9.109375" style="184"/>
    <col min="10241" max="10241" width="51.88671875" style="184" customWidth="1"/>
    <col min="10242" max="10242" width="23.33203125" style="184" customWidth="1"/>
    <col min="10243" max="10243" width="26.44140625" style="184" customWidth="1"/>
    <col min="10244" max="10244" width="9.109375" style="184" customWidth="1"/>
    <col min="10245" max="10245" width="9.33203125" style="184" customWidth="1"/>
    <col min="10246" max="10246" width="9.5546875" style="184" customWidth="1"/>
    <col min="10247" max="10247" width="9.33203125" style="184" customWidth="1"/>
    <col min="10248" max="10248" width="9.5546875" style="184" customWidth="1"/>
    <col min="10249" max="10496" width="9.109375" style="184"/>
    <col min="10497" max="10497" width="51.88671875" style="184" customWidth="1"/>
    <col min="10498" max="10498" width="23.33203125" style="184" customWidth="1"/>
    <col min="10499" max="10499" width="26.44140625" style="184" customWidth="1"/>
    <col min="10500" max="10500" width="9.109375" style="184" customWidth="1"/>
    <col min="10501" max="10501" width="9.33203125" style="184" customWidth="1"/>
    <col min="10502" max="10502" width="9.5546875" style="184" customWidth="1"/>
    <col min="10503" max="10503" width="9.33203125" style="184" customWidth="1"/>
    <col min="10504" max="10504" width="9.5546875" style="184" customWidth="1"/>
    <col min="10505" max="10752" width="9.109375" style="184"/>
    <col min="10753" max="10753" width="51.88671875" style="184" customWidth="1"/>
    <col min="10754" max="10754" width="23.33203125" style="184" customWidth="1"/>
    <col min="10755" max="10755" width="26.44140625" style="184" customWidth="1"/>
    <col min="10756" max="10756" width="9.109375" style="184" customWidth="1"/>
    <col min="10757" max="10757" width="9.33203125" style="184" customWidth="1"/>
    <col min="10758" max="10758" width="9.5546875" style="184" customWidth="1"/>
    <col min="10759" max="10759" width="9.33203125" style="184" customWidth="1"/>
    <col min="10760" max="10760" width="9.5546875" style="184" customWidth="1"/>
    <col min="10761" max="11008" width="9.109375" style="184"/>
    <col min="11009" max="11009" width="51.88671875" style="184" customWidth="1"/>
    <col min="11010" max="11010" width="23.33203125" style="184" customWidth="1"/>
    <col min="11011" max="11011" width="26.44140625" style="184" customWidth="1"/>
    <col min="11012" max="11012" width="9.109375" style="184" customWidth="1"/>
    <col min="11013" max="11013" width="9.33203125" style="184" customWidth="1"/>
    <col min="11014" max="11014" width="9.5546875" style="184" customWidth="1"/>
    <col min="11015" max="11015" width="9.33203125" style="184" customWidth="1"/>
    <col min="11016" max="11016" width="9.5546875" style="184" customWidth="1"/>
    <col min="11017" max="11264" width="9.109375" style="184"/>
    <col min="11265" max="11265" width="51.88671875" style="184" customWidth="1"/>
    <col min="11266" max="11266" width="23.33203125" style="184" customWidth="1"/>
    <col min="11267" max="11267" width="26.44140625" style="184" customWidth="1"/>
    <col min="11268" max="11268" width="9.109375" style="184" customWidth="1"/>
    <col min="11269" max="11269" width="9.33203125" style="184" customWidth="1"/>
    <col min="11270" max="11270" width="9.5546875" style="184" customWidth="1"/>
    <col min="11271" max="11271" width="9.33203125" style="184" customWidth="1"/>
    <col min="11272" max="11272" width="9.5546875" style="184" customWidth="1"/>
    <col min="11273" max="11520" width="9.109375" style="184"/>
    <col min="11521" max="11521" width="51.88671875" style="184" customWidth="1"/>
    <col min="11522" max="11522" width="23.33203125" style="184" customWidth="1"/>
    <col min="11523" max="11523" width="26.44140625" style="184" customWidth="1"/>
    <col min="11524" max="11524" width="9.109375" style="184" customWidth="1"/>
    <col min="11525" max="11525" width="9.33203125" style="184" customWidth="1"/>
    <col min="11526" max="11526" width="9.5546875" style="184" customWidth="1"/>
    <col min="11527" max="11527" width="9.33203125" style="184" customWidth="1"/>
    <col min="11528" max="11528" width="9.5546875" style="184" customWidth="1"/>
    <col min="11529" max="11776" width="9.109375" style="184"/>
    <col min="11777" max="11777" width="51.88671875" style="184" customWidth="1"/>
    <col min="11778" max="11778" width="23.33203125" style="184" customWidth="1"/>
    <col min="11779" max="11779" width="26.44140625" style="184" customWidth="1"/>
    <col min="11780" max="11780" width="9.109375" style="184" customWidth="1"/>
    <col min="11781" max="11781" width="9.33203125" style="184" customWidth="1"/>
    <col min="11782" max="11782" width="9.5546875" style="184" customWidth="1"/>
    <col min="11783" max="11783" width="9.33203125" style="184" customWidth="1"/>
    <col min="11784" max="11784" width="9.5546875" style="184" customWidth="1"/>
    <col min="11785" max="12032" width="9.109375" style="184"/>
    <col min="12033" max="12033" width="51.88671875" style="184" customWidth="1"/>
    <col min="12034" max="12034" width="23.33203125" style="184" customWidth="1"/>
    <col min="12035" max="12035" width="26.44140625" style="184" customWidth="1"/>
    <col min="12036" max="12036" width="9.109375" style="184" customWidth="1"/>
    <col min="12037" max="12037" width="9.33203125" style="184" customWidth="1"/>
    <col min="12038" max="12038" width="9.5546875" style="184" customWidth="1"/>
    <col min="12039" max="12039" width="9.33203125" style="184" customWidth="1"/>
    <col min="12040" max="12040" width="9.5546875" style="184" customWidth="1"/>
    <col min="12041" max="12288" width="9.109375" style="184"/>
    <col min="12289" max="12289" width="51.88671875" style="184" customWidth="1"/>
    <col min="12290" max="12290" width="23.33203125" style="184" customWidth="1"/>
    <col min="12291" max="12291" width="26.44140625" style="184" customWidth="1"/>
    <col min="12292" max="12292" width="9.109375" style="184" customWidth="1"/>
    <col min="12293" max="12293" width="9.33203125" style="184" customWidth="1"/>
    <col min="12294" max="12294" width="9.5546875" style="184" customWidth="1"/>
    <col min="12295" max="12295" width="9.33203125" style="184" customWidth="1"/>
    <col min="12296" max="12296" width="9.5546875" style="184" customWidth="1"/>
    <col min="12297" max="12544" width="9.109375" style="184"/>
    <col min="12545" max="12545" width="51.88671875" style="184" customWidth="1"/>
    <col min="12546" max="12546" width="23.33203125" style="184" customWidth="1"/>
    <col min="12547" max="12547" width="26.44140625" style="184" customWidth="1"/>
    <col min="12548" max="12548" width="9.109375" style="184" customWidth="1"/>
    <col min="12549" max="12549" width="9.33203125" style="184" customWidth="1"/>
    <col min="12550" max="12550" width="9.5546875" style="184" customWidth="1"/>
    <col min="12551" max="12551" width="9.33203125" style="184" customWidth="1"/>
    <col min="12552" max="12552" width="9.5546875" style="184" customWidth="1"/>
    <col min="12553" max="12800" width="9.109375" style="184"/>
    <col min="12801" max="12801" width="51.88671875" style="184" customWidth="1"/>
    <col min="12802" max="12802" width="23.33203125" style="184" customWidth="1"/>
    <col min="12803" max="12803" width="26.44140625" style="184" customWidth="1"/>
    <col min="12804" max="12804" width="9.109375" style="184" customWidth="1"/>
    <col min="12805" max="12805" width="9.33203125" style="184" customWidth="1"/>
    <col min="12806" max="12806" width="9.5546875" style="184" customWidth="1"/>
    <col min="12807" max="12807" width="9.33203125" style="184" customWidth="1"/>
    <col min="12808" max="12808" width="9.5546875" style="184" customWidth="1"/>
    <col min="12809" max="13056" width="9.109375" style="184"/>
    <col min="13057" max="13057" width="51.88671875" style="184" customWidth="1"/>
    <col min="13058" max="13058" width="23.33203125" style="184" customWidth="1"/>
    <col min="13059" max="13059" width="26.44140625" style="184" customWidth="1"/>
    <col min="13060" max="13060" width="9.109375" style="184" customWidth="1"/>
    <col min="13061" max="13061" width="9.33203125" style="184" customWidth="1"/>
    <col min="13062" max="13062" width="9.5546875" style="184" customWidth="1"/>
    <col min="13063" max="13063" width="9.33203125" style="184" customWidth="1"/>
    <col min="13064" max="13064" width="9.5546875" style="184" customWidth="1"/>
    <col min="13065" max="13312" width="9.109375" style="184"/>
    <col min="13313" max="13313" width="51.88671875" style="184" customWidth="1"/>
    <col min="13314" max="13314" width="23.33203125" style="184" customWidth="1"/>
    <col min="13315" max="13315" width="26.44140625" style="184" customWidth="1"/>
    <col min="13316" max="13316" width="9.109375" style="184" customWidth="1"/>
    <col min="13317" max="13317" width="9.33203125" style="184" customWidth="1"/>
    <col min="13318" max="13318" width="9.5546875" style="184" customWidth="1"/>
    <col min="13319" max="13319" width="9.33203125" style="184" customWidth="1"/>
    <col min="13320" max="13320" width="9.5546875" style="184" customWidth="1"/>
    <col min="13321" max="13568" width="9.109375" style="184"/>
    <col min="13569" max="13569" width="51.88671875" style="184" customWidth="1"/>
    <col min="13570" max="13570" width="23.33203125" style="184" customWidth="1"/>
    <col min="13571" max="13571" width="26.44140625" style="184" customWidth="1"/>
    <col min="13572" max="13572" width="9.109375" style="184" customWidth="1"/>
    <col min="13573" max="13573" width="9.33203125" style="184" customWidth="1"/>
    <col min="13574" max="13574" width="9.5546875" style="184" customWidth="1"/>
    <col min="13575" max="13575" width="9.33203125" style="184" customWidth="1"/>
    <col min="13576" max="13576" width="9.5546875" style="184" customWidth="1"/>
    <col min="13577" max="13824" width="9.109375" style="184"/>
    <col min="13825" max="13825" width="51.88671875" style="184" customWidth="1"/>
    <col min="13826" max="13826" width="23.33203125" style="184" customWidth="1"/>
    <col min="13827" max="13827" width="26.44140625" style="184" customWidth="1"/>
    <col min="13828" max="13828" width="9.109375" style="184" customWidth="1"/>
    <col min="13829" max="13829" width="9.33203125" style="184" customWidth="1"/>
    <col min="13830" max="13830" width="9.5546875" style="184" customWidth="1"/>
    <col min="13831" max="13831" width="9.33203125" style="184" customWidth="1"/>
    <col min="13832" max="13832" width="9.5546875" style="184" customWidth="1"/>
    <col min="13833" max="14080" width="9.109375" style="184"/>
    <col min="14081" max="14081" width="51.88671875" style="184" customWidth="1"/>
    <col min="14082" max="14082" width="23.33203125" style="184" customWidth="1"/>
    <col min="14083" max="14083" width="26.44140625" style="184" customWidth="1"/>
    <col min="14084" max="14084" width="9.109375" style="184" customWidth="1"/>
    <col min="14085" max="14085" width="9.33203125" style="184" customWidth="1"/>
    <col min="14086" max="14086" width="9.5546875" style="184" customWidth="1"/>
    <col min="14087" max="14087" width="9.33203125" style="184" customWidth="1"/>
    <col min="14088" max="14088" width="9.5546875" style="184" customWidth="1"/>
    <col min="14089" max="14336" width="9.109375" style="184"/>
    <col min="14337" max="14337" width="51.88671875" style="184" customWidth="1"/>
    <col min="14338" max="14338" width="23.33203125" style="184" customWidth="1"/>
    <col min="14339" max="14339" width="26.44140625" style="184" customWidth="1"/>
    <col min="14340" max="14340" width="9.109375" style="184" customWidth="1"/>
    <col min="14341" max="14341" width="9.33203125" style="184" customWidth="1"/>
    <col min="14342" max="14342" width="9.5546875" style="184" customWidth="1"/>
    <col min="14343" max="14343" width="9.33203125" style="184" customWidth="1"/>
    <col min="14344" max="14344" width="9.5546875" style="184" customWidth="1"/>
    <col min="14345" max="14592" width="9.109375" style="184"/>
    <col min="14593" max="14593" width="51.88671875" style="184" customWidth="1"/>
    <col min="14594" max="14594" width="23.33203125" style="184" customWidth="1"/>
    <col min="14595" max="14595" width="26.44140625" style="184" customWidth="1"/>
    <col min="14596" max="14596" width="9.109375" style="184" customWidth="1"/>
    <col min="14597" max="14597" width="9.33203125" style="184" customWidth="1"/>
    <col min="14598" max="14598" width="9.5546875" style="184" customWidth="1"/>
    <col min="14599" max="14599" width="9.33203125" style="184" customWidth="1"/>
    <col min="14600" max="14600" width="9.5546875" style="184" customWidth="1"/>
    <col min="14601" max="14848" width="9.109375" style="184"/>
    <col min="14849" max="14849" width="51.88671875" style="184" customWidth="1"/>
    <col min="14850" max="14850" width="23.33203125" style="184" customWidth="1"/>
    <col min="14851" max="14851" width="26.44140625" style="184" customWidth="1"/>
    <col min="14852" max="14852" width="9.109375" style="184" customWidth="1"/>
    <col min="14853" max="14853" width="9.33203125" style="184" customWidth="1"/>
    <col min="14854" max="14854" width="9.5546875" style="184" customWidth="1"/>
    <col min="14855" max="14855" width="9.33203125" style="184" customWidth="1"/>
    <col min="14856" max="14856" width="9.5546875" style="184" customWidth="1"/>
    <col min="14857" max="15104" width="9.109375" style="184"/>
    <col min="15105" max="15105" width="51.88671875" style="184" customWidth="1"/>
    <col min="15106" max="15106" width="23.33203125" style="184" customWidth="1"/>
    <col min="15107" max="15107" width="26.44140625" style="184" customWidth="1"/>
    <col min="15108" max="15108" width="9.109375" style="184" customWidth="1"/>
    <col min="15109" max="15109" width="9.33203125" style="184" customWidth="1"/>
    <col min="15110" max="15110" width="9.5546875" style="184" customWidth="1"/>
    <col min="15111" max="15111" width="9.33203125" style="184" customWidth="1"/>
    <col min="15112" max="15112" width="9.5546875" style="184" customWidth="1"/>
    <col min="15113" max="15360" width="9.109375" style="184"/>
    <col min="15361" max="15361" width="51.88671875" style="184" customWidth="1"/>
    <col min="15362" max="15362" width="23.33203125" style="184" customWidth="1"/>
    <col min="15363" max="15363" width="26.44140625" style="184" customWidth="1"/>
    <col min="15364" max="15364" width="9.109375" style="184" customWidth="1"/>
    <col min="15365" max="15365" width="9.33203125" style="184" customWidth="1"/>
    <col min="15366" max="15366" width="9.5546875" style="184" customWidth="1"/>
    <col min="15367" max="15367" width="9.33203125" style="184" customWidth="1"/>
    <col min="15368" max="15368" width="9.5546875" style="184" customWidth="1"/>
    <col min="15369" max="15616" width="9.109375" style="184"/>
    <col min="15617" max="15617" width="51.88671875" style="184" customWidth="1"/>
    <col min="15618" max="15618" width="23.33203125" style="184" customWidth="1"/>
    <col min="15619" max="15619" width="26.44140625" style="184" customWidth="1"/>
    <col min="15620" max="15620" width="9.109375" style="184" customWidth="1"/>
    <col min="15621" max="15621" width="9.33203125" style="184" customWidth="1"/>
    <col min="15622" max="15622" width="9.5546875" style="184" customWidth="1"/>
    <col min="15623" max="15623" width="9.33203125" style="184" customWidth="1"/>
    <col min="15624" max="15624" width="9.5546875" style="184" customWidth="1"/>
    <col min="15625" max="15872" width="9.109375" style="184"/>
    <col min="15873" max="15873" width="51.88671875" style="184" customWidth="1"/>
    <col min="15874" max="15874" width="23.33203125" style="184" customWidth="1"/>
    <col min="15875" max="15875" width="26.44140625" style="184" customWidth="1"/>
    <col min="15876" max="15876" width="9.109375" style="184" customWidth="1"/>
    <col min="15877" max="15877" width="9.33203125" style="184" customWidth="1"/>
    <col min="15878" max="15878" width="9.5546875" style="184" customWidth="1"/>
    <col min="15879" max="15879" width="9.33203125" style="184" customWidth="1"/>
    <col min="15880" max="15880" width="9.5546875" style="184" customWidth="1"/>
    <col min="15881" max="16128" width="9.109375" style="184"/>
    <col min="16129" max="16129" width="51.88671875" style="184" customWidth="1"/>
    <col min="16130" max="16130" width="23.33203125" style="184" customWidth="1"/>
    <col min="16131" max="16131" width="26.44140625" style="184" customWidth="1"/>
    <col min="16132" max="16132" width="9.109375" style="184" customWidth="1"/>
    <col min="16133" max="16133" width="9.33203125" style="184" customWidth="1"/>
    <col min="16134" max="16134" width="9.5546875" style="184" customWidth="1"/>
    <col min="16135" max="16135" width="9.33203125" style="184" customWidth="1"/>
    <col min="16136" max="16136" width="9.5546875" style="184" customWidth="1"/>
    <col min="16137" max="16384" width="9.109375" style="184"/>
  </cols>
  <sheetData>
    <row r="1" spans="1:9">
      <c r="E1" s="184" t="s">
        <v>333</v>
      </c>
      <c r="F1" s="184">
        <v>30</v>
      </c>
    </row>
    <row r="2" spans="1:9">
      <c r="A2" s="1829"/>
      <c r="B2" s="1829"/>
      <c r="C2" s="1829"/>
      <c r="F2" s="184" t="s">
        <v>47</v>
      </c>
      <c r="G2" s="184" t="s">
        <v>47</v>
      </c>
    </row>
    <row r="3" spans="1:9">
      <c r="A3" s="1829" t="s">
        <v>334</v>
      </c>
      <c r="B3" s="1829"/>
      <c r="C3" s="1829"/>
      <c r="F3" s="184" t="s">
        <v>47</v>
      </c>
      <c r="G3" s="184" t="s">
        <v>47</v>
      </c>
    </row>
    <row r="4" spans="1:9">
      <c r="A4" s="185" t="s">
        <v>335</v>
      </c>
      <c r="B4" s="1830" t="s">
        <v>336</v>
      </c>
      <c r="C4" s="1831"/>
      <c r="F4" s="184" t="s">
        <v>47</v>
      </c>
      <c r="G4" s="184" t="s">
        <v>47</v>
      </c>
    </row>
    <row r="5" spans="1:9" hidden="1">
      <c r="A5" s="185" t="s">
        <v>337</v>
      </c>
      <c r="B5" s="1832"/>
      <c r="C5" s="1832"/>
      <c r="F5" s="184" t="s">
        <v>47</v>
      </c>
      <c r="G5" s="184" t="s">
        <v>47</v>
      </c>
    </row>
    <row r="6" spans="1:9" ht="16.5" hidden="1" customHeight="1">
      <c r="A6" s="185" t="s">
        <v>338</v>
      </c>
      <c r="B6" s="1832"/>
      <c r="C6" s="1832"/>
      <c r="F6" s="184" t="s">
        <v>47</v>
      </c>
      <c r="G6" s="184" t="s">
        <v>47</v>
      </c>
    </row>
    <row r="7" spans="1:9" ht="16.5" hidden="1" customHeight="1">
      <c r="A7" s="185" t="s">
        <v>339</v>
      </c>
      <c r="B7" s="1828">
        <v>29</v>
      </c>
      <c r="C7" s="1828"/>
      <c r="F7" s="184" t="s">
        <v>47</v>
      </c>
      <c r="G7" s="184" t="s">
        <v>47</v>
      </c>
    </row>
    <row r="8" spans="1:9" ht="16.5" hidden="1" customHeight="1">
      <c r="A8" s="185" t="s">
        <v>340</v>
      </c>
      <c r="B8" s="1828">
        <v>1</v>
      </c>
      <c r="C8" s="1828"/>
      <c r="F8" s="184" t="s">
        <v>47</v>
      </c>
      <c r="G8" s="184" t="s">
        <v>47</v>
      </c>
    </row>
    <row r="9" spans="1:9" ht="16.5" hidden="1" customHeight="1">
      <c r="A9" s="185" t="s">
        <v>341</v>
      </c>
      <c r="B9" s="1835">
        <v>0.15</v>
      </c>
      <c r="C9" s="1828"/>
      <c r="E9" s="184" t="s">
        <v>342</v>
      </c>
      <c r="F9" s="184" t="s">
        <v>47</v>
      </c>
      <c r="G9" s="184" t="s">
        <v>47</v>
      </c>
    </row>
    <row r="10" spans="1:9" ht="16.5" hidden="1" customHeight="1">
      <c r="A10" s="1836" t="s">
        <v>343</v>
      </c>
      <c r="B10" s="1832"/>
      <c r="C10" s="1832"/>
      <c r="F10" s="184" t="s">
        <v>47</v>
      </c>
      <c r="G10" s="184" t="s">
        <v>47</v>
      </c>
    </row>
    <row r="11" spans="1:9" ht="8.25" customHeight="1">
      <c r="A11" s="1837" t="s">
        <v>51</v>
      </c>
      <c r="B11" s="1837" t="s">
        <v>344</v>
      </c>
      <c r="C11" s="1837" t="s">
        <v>345</v>
      </c>
      <c r="F11" s="184" t="s">
        <v>47</v>
      </c>
      <c r="G11" s="184" t="s">
        <v>47</v>
      </c>
    </row>
    <row r="12" spans="1:9" ht="6" customHeight="1">
      <c r="A12" s="1837"/>
      <c r="B12" s="1837"/>
      <c r="C12" s="1837"/>
      <c r="F12" s="184" t="s">
        <v>47</v>
      </c>
      <c r="G12" s="184" t="s">
        <v>47</v>
      </c>
    </row>
    <row r="13" spans="1:9">
      <c r="A13" s="186" t="s">
        <v>171</v>
      </c>
      <c r="B13" s="615"/>
      <c r="C13" s="187">
        <f t="shared" ref="C13:C28" si="0">(B13/D13*E13)</f>
        <v>0</v>
      </c>
      <c r="D13" s="188">
        <v>30</v>
      </c>
      <c r="E13" s="188">
        <v>1</v>
      </c>
      <c r="F13" s="188">
        <f>B$8</f>
        <v>1</v>
      </c>
      <c r="G13" s="188"/>
      <c r="H13" s="188"/>
      <c r="I13" s="188"/>
    </row>
    <row r="14" spans="1:9">
      <c r="A14" s="186" t="s">
        <v>346</v>
      </c>
      <c r="B14" s="616"/>
      <c r="C14" s="187">
        <f t="shared" si="0"/>
        <v>0</v>
      </c>
      <c r="D14" s="188">
        <v>30</v>
      </c>
      <c r="E14" s="188">
        <v>1</v>
      </c>
      <c r="F14" s="188">
        <f t="shared" ref="F14:F28" si="1">B$8</f>
        <v>1</v>
      </c>
      <c r="G14" s="188"/>
      <c r="H14" s="188"/>
      <c r="I14" s="188"/>
    </row>
    <row r="15" spans="1:9">
      <c r="A15" s="186" t="s">
        <v>108</v>
      </c>
      <c r="B15" s="617"/>
      <c r="C15" s="187">
        <f t="shared" si="0"/>
        <v>0</v>
      </c>
      <c r="D15" s="188">
        <v>30</v>
      </c>
      <c r="E15" s="188">
        <v>1</v>
      </c>
      <c r="F15" s="188">
        <f t="shared" si="1"/>
        <v>1</v>
      </c>
      <c r="G15" s="188"/>
      <c r="H15" s="188"/>
      <c r="I15" s="188"/>
    </row>
    <row r="16" spans="1:9">
      <c r="A16" s="186" t="s">
        <v>347</v>
      </c>
      <c r="B16" s="616"/>
      <c r="C16" s="187">
        <f t="shared" si="0"/>
        <v>0</v>
      </c>
      <c r="D16" s="188">
        <v>30</v>
      </c>
      <c r="E16" s="188">
        <v>1</v>
      </c>
      <c r="F16" s="188">
        <f t="shared" si="1"/>
        <v>1</v>
      </c>
      <c r="G16" s="188"/>
      <c r="H16" s="188"/>
      <c r="I16" s="188"/>
    </row>
    <row r="17" spans="1:17">
      <c r="A17" s="186" t="s">
        <v>111</v>
      </c>
      <c r="B17" s="616"/>
      <c r="C17" s="187">
        <f t="shared" si="0"/>
        <v>0</v>
      </c>
      <c r="D17" s="188">
        <v>30</v>
      </c>
      <c r="E17" s="188">
        <v>1</v>
      </c>
      <c r="F17" s="188">
        <f t="shared" si="1"/>
        <v>1</v>
      </c>
      <c r="G17" s="188"/>
      <c r="H17" s="188"/>
      <c r="I17" s="188"/>
    </row>
    <row r="18" spans="1:17">
      <c r="A18" s="186" t="s">
        <v>1089</v>
      </c>
      <c r="B18" s="616"/>
      <c r="C18" s="187">
        <f t="shared" si="0"/>
        <v>0</v>
      </c>
      <c r="D18" s="188">
        <v>30</v>
      </c>
      <c r="E18" s="188">
        <v>1</v>
      </c>
      <c r="F18" s="188">
        <f t="shared" si="1"/>
        <v>1</v>
      </c>
      <c r="G18" s="188"/>
      <c r="H18" s="188"/>
      <c r="I18" s="188"/>
    </row>
    <row r="19" spans="1:17" hidden="1">
      <c r="A19" s="185" t="s">
        <v>348</v>
      </c>
      <c r="B19" s="615"/>
      <c r="C19" s="187">
        <f t="shared" si="0"/>
        <v>0</v>
      </c>
      <c r="D19" s="188">
        <v>30</v>
      </c>
      <c r="E19" s="188">
        <v>1</v>
      </c>
      <c r="F19" s="188">
        <f t="shared" si="1"/>
        <v>1</v>
      </c>
      <c r="G19" s="188"/>
      <c r="H19" s="188"/>
      <c r="I19" s="188"/>
    </row>
    <row r="20" spans="1:17" hidden="1">
      <c r="A20" s="185" t="s">
        <v>271</v>
      </c>
      <c r="B20" s="615"/>
      <c r="C20" s="187">
        <f t="shared" si="0"/>
        <v>0</v>
      </c>
      <c r="D20" s="188">
        <v>30</v>
      </c>
      <c r="E20" s="188">
        <v>1</v>
      </c>
      <c r="F20" s="188">
        <f t="shared" si="1"/>
        <v>1</v>
      </c>
      <c r="G20" s="188"/>
      <c r="H20" s="188"/>
      <c r="I20" s="188"/>
    </row>
    <row r="21" spans="1:17" hidden="1">
      <c r="A21" s="185" t="s">
        <v>349</v>
      </c>
      <c r="B21" s="615"/>
      <c r="C21" s="187">
        <f t="shared" si="0"/>
        <v>0</v>
      </c>
      <c r="D21" s="188">
        <v>30</v>
      </c>
      <c r="E21" s="188">
        <v>1</v>
      </c>
      <c r="F21" s="188">
        <f t="shared" si="1"/>
        <v>1</v>
      </c>
      <c r="G21" s="188"/>
      <c r="H21" s="188"/>
      <c r="I21" s="188"/>
    </row>
    <row r="22" spans="1:17" hidden="1">
      <c r="A22" s="186" t="s">
        <v>350</v>
      </c>
      <c r="B22" s="615"/>
      <c r="C22" s="187">
        <f t="shared" si="0"/>
        <v>0</v>
      </c>
      <c r="D22" s="188">
        <v>30</v>
      </c>
      <c r="E22" s="188">
        <v>1</v>
      </c>
      <c r="F22" s="188">
        <f t="shared" si="1"/>
        <v>1</v>
      </c>
      <c r="G22" s="188"/>
      <c r="H22" s="188"/>
      <c r="I22" s="188"/>
    </row>
    <row r="23" spans="1:17" hidden="1">
      <c r="A23" s="186" t="s">
        <v>351</v>
      </c>
      <c r="B23" s="615"/>
      <c r="C23" s="187">
        <f t="shared" si="0"/>
        <v>0</v>
      </c>
      <c r="D23" s="188">
        <v>30</v>
      </c>
      <c r="E23" s="188">
        <v>1</v>
      </c>
      <c r="F23" s="188">
        <f t="shared" si="1"/>
        <v>1</v>
      </c>
      <c r="G23" s="188"/>
      <c r="H23" s="188"/>
      <c r="I23" s="188"/>
      <c r="Q23" s="184" t="s">
        <v>352</v>
      </c>
    </row>
    <row r="24" spans="1:17" hidden="1">
      <c r="A24" s="186" t="s">
        <v>155</v>
      </c>
      <c r="B24" s="615"/>
      <c r="C24" s="187">
        <f t="shared" si="0"/>
        <v>0</v>
      </c>
      <c r="D24" s="188">
        <v>30</v>
      </c>
      <c r="E24" s="188">
        <v>1</v>
      </c>
      <c r="F24" s="188">
        <f t="shared" si="1"/>
        <v>1</v>
      </c>
      <c r="G24" s="188"/>
      <c r="H24" s="188"/>
      <c r="I24" s="188"/>
    </row>
    <row r="25" spans="1:17">
      <c r="A25" s="186" t="s">
        <v>1088</v>
      </c>
      <c r="B25" s="615"/>
      <c r="C25" s="187">
        <f t="shared" si="0"/>
        <v>0</v>
      </c>
      <c r="D25" s="188">
        <v>30</v>
      </c>
      <c r="E25" s="188">
        <v>1</v>
      </c>
      <c r="F25" s="188">
        <f t="shared" si="1"/>
        <v>1</v>
      </c>
      <c r="G25" s="188"/>
      <c r="H25" s="188"/>
      <c r="I25" s="188"/>
    </row>
    <row r="26" spans="1:17">
      <c r="A26" s="186" t="s">
        <v>353</v>
      </c>
      <c r="B26" s="615"/>
      <c r="C26" s="187">
        <f t="shared" si="0"/>
        <v>0</v>
      </c>
      <c r="D26" s="188">
        <v>30</v>
      </c>
      <c r="E26" s="188">
        <v>1</v>
      </c>
      <c r="F26" s="188">
        <f t="shared" si="1"/>
        <v>1</v>
      </c>
      <c r="G26" s="188"/>
      <c r="H26" s="188"/>
      <c r="I26" s="188"/>
    </row>
    <row r="27" spans="1:17">
      <c r="A27" s="616" t="s">
        <v>1020</v>
      </c>
      <c r="B27" s="615"/>
      <c r="C27" s="187">
        <f t="shared" si="0"/>
        <v>0</v>
      </c>
      <c r="D27" s="188">
        <v>30</v>
      </c>
      <c r="E27" s="188">
        <v>1</v>
      </c>
      <c r="F27" s="188">
        <f t="shared" si="1"/>
        <v>1</v>
      </c>
      <c r="G27" s="188"/>
      <c r="H27" s="188"/>
      <c r="I27" s="188"/>
    </row>
    <row r="28" spans="1:17">
      <c r="A28" s="616" t="s">
        <v>1128</v>
      </c>
      <c r="B28" s="615"/>
      <c r="C28" s="187">
        <f t="shared" si="0"/>
        <v>0</v>
      </c>
      <c r="D28" s="188">
        <v>30</v>
      </c>
      <c r="E28" s="188">
        <v>1</v>
      </c>
      <c r="F28" s="188">
        <f t="shared" si="1"/>
        <v>1</v>
      </c>
      <c r="G28" s="188"/>
      <c r="H28" s="188"/>
      <c r="I28" s="188"/>
    </row>
    <row r="29" spans="1:17">
      <c r="A29" s="185" t="s">
        <v>86</v>
      </c>
      <c r="B29" s="187"/>
      <c r="C29" s="189">
        <f>SUM(C13:C28)</f>
        <v>0</v>
      </c>
      <c r="D29" s="188" t="s">
        <v>47</v>
      </c>
      <c r="E29" s="188"/>
      <c r="F29" s="188"/>
      <c r="G29" s="188"/>
      <c r="H29" s="188"/>
      <c r="I29" s="188"/>
    </row>
    <row r="30" spans="1:17" ht="20.25" hidden="1" customHeight="1">
      <c r="A30" s="1838" t="s">
        <v>354</v>
      </c>
      <c r="B30" s="1838"/>
      <c r="C30" s="1838"/>
      <c r="D30" s="188"/>
      <c r="E30" s="188"/>
      <c r="F30" s="188"/>
      <c r="G30" s="188"/>
      <c r="H30" s="188"/>
      <c r="I30" s="188"/>
    </row>
    <row r="31" spans="1:17" hidden="1">
      <c r="A31" s="1834" t="s">
        <v>355</v>
      </c>
      <c r="B31" s="1834"/>
      <c r="C31" s="1834"/>
    </row>
    <row r="32" spans="1:17" hidden="1">
      <c r="A32" s="1834"/>
      <c r="B32" s="1834"/>
      <c r="C32" s="1834"/>
    </row>
    <row r="33" spans="1:8" ht="12.75" hidden="1" customHeight="1">
      <c r="A33" s="1832" t="s">
        <v>51</v>
      </c>
      <c r="B33" s="1837" t="s">
        <v>356</v>
      </c>
      <c r="C33" s="1832" t="s">
        <v>357</v>
      </c>
    </row>
    <row r="34" spans="1:8" ht="12.75" hidden="1" customHeight="1">
      <c r="A34" s="1832"/>
      <c r="B34" s="1837"/>
      <c r="C34" s="1832"/>
      <c r="H34" s="188"/>
    </row>
    <row r="35" spans="1:8" hidden="1">
      <c r="A35" s="190" t="s">
        <v>358</v>
      </c>
      <c r="B35" s="187">
        <v>198.29</v>
      </c>
      <c r="C35" s="187">
        <v>198.29</v>
      </c>
      <c r="D35" s="188">
        <v>30</v>
      </c>
      <c r="E35" s="188">
        <f>B$7</f>
        <v>29</v>
      </c>
      <c r="F35" s="188">
        <f>B$8</f>
        <v>1</v>
      </c>
    </row>
    <row r="36" spans="1:8" hidden="1">
      <c r="A36" s="191" t="s">
        <v>359</v>
      </c>
      <c r="B36" s="187">
        <v>0</v>
      </c>
      <c r="C36" s="187">
        <f>(B36/D36*E36)</f>
        <v>0</v>
      </c>
      <c r="D36" s="188">
        <v>30</v>
      </c>
      <c r="E36" s="188">
        <f>B$7</f>
        <v>29</v>
      </c>
      <c r="F36" s="188">
        <f>B$8</f>
        <v>1</v>
      </c>
    </row>
    <row r="37" spans="1:8" hidden="1">
      <c r="A37" s="185" t="s">
        <v>86</v>
      </c>
      <c r="B37" s="187">
        <f>SUM(B35:B36)</f>
        <v>198.29</v>
      </c>
      <c r="C37" s="187">
        <f>SUM(C35:C36)</f>
        <v>198.29</v>
      </c>
    </row>
    <row r="38" spans="1:8" hidden="1">
      <c r="A38" s="1833" t="s">
        <v>360</v>
      </c>
      <c r="B38" s="1834"/>
      <c r="C38" s="1834"/>
    </row>
    <row r="39" spans="1:8" hidden="1">
      <c r="A39" s="1834"/>
      <c r="B39" s="1834"/>
      <c r="C39" s="1834"/>
    </row>
    <row r="40" spans="1:8" ht="12.75" hidden="1" customHeight="1">
      <c r="A40" s="1832" t="s">
        <v>51</v>
      </c>
      <c r="B40" s="1837" t="s">
        <v>356</v>
      </c>
      <c r="C40" s="1832" t="s">
        <v>357</v>
      </c>
    </row>
    <row r="41" spans="1:8" ht="12.75" hidden="1" customHeight="1">
      <c r="A41" s="1832"/>
      <c r="B41" s="1837"/>
      <c r="C41" s="1832"/>
    </row>
    <row r="42" spans="1:8" hidden="1">
      <c r="A42" s="185" t="s">
        <v>102</v>
      </c>
      <c r="B42" s="185">
        <v>97.25</v>
      </c>
      <c r="C42" s="187">
        <f>(B42/D42*E42)</f>
        <v>94.00833333333334</v>
      </c>
      <c r="D42" s="192">
        <v>30</v>
      </c>
      <c r="E42" s="188">
        <f>B$7</f>
        <v>29</v>
      </c>
      <c r="F42" s="188">
        <f>B$8</f>
        <v>1</v>
      </c>
    </row>
    <row r="43" spans="1:8" hidden="1">
      <c r="A43" s="185" t="s">
        <v>103</v>
      </c>
      <c r="B43" s="185">
        <v>10.34</v>
      </c>
      <c r="C43" s="187">
        <f>(B43/D43*E43)</f>
        <v>9.995333333333333</v>
      </c>
      <c r="D43" s="192">
        <v>30</v>
      </c>
      <c r="E43" s="188">
        <f>B$7</f>
        <v>29</v>
      </c>
      <c r="F43" s="188">
        <f>B$8</f>
        <v>1</v>
      </c>
    </row>
    <row r="44" spans="1:8" hidden="1">
      <c r="A44" s="185"/>
      <c r="B44" s="185"/>
      <c r="C44" s="185"/>
    </row>
    <row r="45" spans="1:8" hidden="1">
      <c r="A45" s="185"/>
      <c r="B45" s="185"/>
      <c r="C45" s="185"/>
    </row>
    <row r="46" spans="1:8" hidden="1">
      <c r="A46" s="185"/>
      <c r="B46" s="187">
        <f>B42+B43</f>
        <v>107.59</v>
      </c>
      <c r="C46" s="187">
        <f>C42+C43</f>
        <v>104.00366666666667</v>
      </c>
    </row>
    <row r="47" spans="1:8" hidden="1">
      <c r="A47" s="1834" t="s">
        <v>361</v>
      </c>
      <c r="B47" s="1834"/>
      <c r="C47" s="1834"/>
    </row>
    <row r="48" spans="1:8" hidden="1">
      <c r="A48" s="1834"/>
      <c r="B48" s="1834"/>
      <c r="C48" s="1834"/>
    </row>
    <row r="49" spans="1:5" hidden="1">
      <c r="A49" s="1832" t="s">
        <v>362</v>
      </c>
      <c r="B49" s="1832" t="s">
        <v>363</v>
      </c>
      <c r="C49" s="1832"/>
      <c r="E49" s="184" t="s">
        <v>364</v>
      </c>
    </row>
    <row r="50" spans="1:5" hidden="1">
      <c r="A50" s="1832"/>
      <c r="B50" s="1832" t="s">
        <v>365</v>
      </c>
      <c r="C50" s="1832"/>
      <c r="E50" s="184" t="s">
        <v>366</v>
      </c>
    </row>
    <row r="51" spans="1:5" hidden="1">
      <c r="A51" s="185"/>
      <c r="B51" s="1839" t="s">
        <v>367</v>
      </c>
      <c r="C51" s="1839"/>
    </row>
    <row r="52" spans="1:5">
      <c r="A52" s="184" t="s">
        <v>814</v>
      </c>
      <c r="B52" s="1840" t="s">
        <v>368</v>
      </c>
      <c r="C52" s="1840"/>
    </row>
    <row r="55" spans="1:5">
      <c r="A55" s="184" t="s">
        <v>841</v>
      </c>
    </row>
  </sheetData>
  <mergeCells count="27">
    <mergeCell ref="B51:C51"/>
    <mergeCell ref="B52:C52"/>
    <mergeCell ref="A40:A41"/>
    <mergeCell ref="B40:B41"/>
    <mergeCell ref="C40:C41"/>
    <mergeCell ref="A47:C48"/>
    <mergeCell ref="A49:A50"/>
    <mergeCell ref="B49:C49"/>
    <mergeCell ref="B50:C50"/>
    <mergeCell ref="A38:C39"/>
    <mergeCell ref="B8:C8"/>
    <mergeCell ref="B9:C9"/>
    <mergeCell ref="A10:C10"/>
    <mergeCell ref="A11:A12"/>
    <mergeCell ref="B11:B12"/>
    <mergeCell ref="C11:C12"/>
    <mergeCell ref="A30:C30"/>
    <mergeCell ref="A31:C32"/>
    <mergeCell ref="A33:A34"/>
    <mergeCell ref="B33:B34"/>
    <mergeCell ref="C33:C34"/>
    <mergeCell ref="B7:C7"/>
    <mergeCell ref="A2:C2"/>
    <mergeCell ref="A3:C3"/>
    <mergeCell ref="B4:C4"/>
    <mergeCell ref="B5:C5"/>
    <mergeCell ref="B6:C6"/>
  </mergeCells>
  <pageMargins left="0.75" right="0.75" top="1" bottom="1" header="0.5" footer="0.5"/>
  <pageSetup scale="87"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38</vt:i4>
      </vt:variant>
      <vt:variant>
        <vt:lpstr>Adlandırılmış Aralıklar</vt:lpstr>
      </vt:variant>
      <vt:variant>
        <vt:i4>22</vt:i4>
      </vt:variant>
    </vt:vector>
  </HeadingPairs>
  <TitlesOfParts>
    <vt:vector size="60" baseType="lpstr">
      <vt:lpstr>KATSAYILAR</vt:lpstr>
      <vt:lpstr>EK ÖDE. CETVELİ</vt:lpstr>
      <vt:lpstr>GÖSTERGELER</vt:lpstr>
      <vt:lpstr>TEKNİK MES. ÖĞRT.</vt:lpstr>
      <vt:lpstr>HESAPLAMALAR</vt:lpstr>
      <vt:lpstr>KİŞİ BORÇLANMASI</vt:lpstr>
      <vt:lpstr>PERSONEL NAKİL</vt:lpstr>
      <vt:lpstr>MAAŞ GÜNCELLEME FORMU</vt:lpstr>
      <vt:lpstr>MAAŞ KESİM CEZASI</vt:lpstr>
      <vt:lpstr>HARCAMA TALİMATI</vt:lpstr>
      <vt:lpstr>BANKA AKTARMA DİLEKÇESİ</vt:lpstr>
      <vt:lpstr>EK DERS</vt:lpstr>
      <vt:lpstr>YÜKSEK LİS. EK DERS</vt:lpstr>
      <vt:lpstr>SINAV ÜCRETİ</vt:lpstr>
      <vt:lpstr>Derece Kademe Farkı 2008 Öncesi</vt:lpstr>
      <vt:lpstr>Derece Kademe 2008 Sonrası</vt:lpstr>
      <vt:lpstr>YAN ÖDEME</vt:lpstr>
      <vt:lpstr>BAŞÖĞRETMEN-UZMAN ÖĞRT</vt:lpstr>
      <vt:lpstr>EK TAZM(666)</vt:lpstr>
      <vt:lpstr>ÖZEL HİZMET TAZ.</vt:lpstr>
      <vt:lpstr>SEYYANEN ZAM</vt:lpstr>
      <vt:lpstr>DİL TAZMİNATI</vt:lpstr>
      <vt:lpstr>ENGELLİ İNDİRİM</vt:lpstr>
      <vt:lpstr>SAĞLIK RAPORU BORDROSU</vt:lpstr>
      <vt:lpstr>AİLE BİLGİ FORMU</vt:lpstr>
      <vt:lpstr>ÇOCUK YARDIMI</vt:lpstr>
      <vt:lpstr>EŞ YARDIMI</vt:lpstr>
      <vt:lpstr>Sürekli Görev Yolluğu Tek Kişi</vt:lpstr>
      <vt:lpstr>Sürekli Görev Yolluğu Eş Çocuk</vt:lpstr>
      <vt:lpstr>Sürekli Görev Yolluğu Yarım</vt:lpstr>
      <vt:lpstr>EMEKLİ YOLLUĞU</vt:lpstr>
      <vt:lpstr>ASKER TAZMİNATI</vt:lpstr>
      <vt:lpstr>GEÇİCİ G.YOL.</vt:lpstr>
      <vt:lpstr>SENDİKA ÖDEMESİ</vt:lpstr>
      <vt:lpstr>Dilekçe</vt:lpstr>
      <vt:lpstr>Tebliğ Tebellüğ</vt:lpstr>
      <vt:lpstr>MAHKEME ÖDEMESİ</vt:lpstr>
      <vt:lpstr>Engelli İndirimi</vt:lpstr>
      <vt:lpstr>'AİLE BİLGİ FORMU'!Yazdırma_Alanı</vt:lpstr>
      <vt:lpstr>'BAŞÖĞRETMEN-UZMAN ÖĞRT'!Yazdırma_Alanı</vt:lpstr>
      <vt:lpstr>'ÇOCUK YARDIMI'!Yazdırma_Alanı</vt:lpstr>
      <vt:lpstr>'Derece Kademe 2008 Sonrası'!Yazdırma_Alanı</vt:lpstr>
      <vt:lpstr>'Derece Kademe Farkı 2008 Öncesi'!Yazdırma_Alanı</vt:lpstr>
      <vt:lpstr>'DİL TAZMİNATI'!Yazdırma_Alanı</vt:lpstr>
      <vt:lpstr>'ENGELLİ İNDİRİM'!Yazdırma_Alanı</vt:lpstr>
      <vt:lpstr>'EŞ YARDIMI'!Yazdırma_Alanı</vt:lpstr>
      <vt:lpstr>'GEÇİCİ G.YOL.'!Yazdırma_Alanı</vt:lpstr>
      <vt:lpstr>'HARCAMA TALİMATI'!Yazdırma_Alanı</vt:lpstr>
      <vt:lpstr>HESAPLAMALAR!Yazdırma_Alanı</vt:lpstr>
      <vt:lpstr>'KİŞİ BORÇLANMASI'!Yazdırma_Alanı</vt:lpstr>
      <vt:lpstr>'MAAŞ KESİM CEZASI'!Yazdırma_Alanı</vt:lpstr>
      <vt:lpstr>'PERSONEL NAKİL'!Yazdırma_Alanı</vt:lpstr>
      <vt:lpstr>'SAĞLIK RAPORU BORDROSU'!Yazdırma_Alanı</vt:lpstr>
      <vt:lpstr>'SENDİKA ÖDEMESİ'!Yazdırma_Alanı</vt:lpstr>
      <vt:lpstr>'SINAV ÜCRETİ'!Yazdırma_Alanı</vt:lpstr>
      <vt:lpstr>'Sürekli Görev Yolluğu Eş Çocuk'!Yazdırma_Alanı</vt:lpstr>
      <vt:lpstr>'Sürekli Görev Yolluğu Tek Kişi'!Yazdırma_Alanı</vt:lpstr>
      <vt:lpstr>'Sürekli Görev Yolluğu Yarım'!Yazdırma_Alanı</vt:lpstr>
      <vt:lpstr>'YAN ÖDEME'!Yazdırma_Alanı</vt:lpstr>
      <vt:lpstr>'YÜKSEK LİS. EK DERS'!Yazdırma_Alanı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2025-05-08T07:35:40Z</dcterms:modified>
</cp:coreProperties>
</file>